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kasprak\Desktop\"/>
    </mc:Choice>
  </mc:AlternateContent>
  <bookViews>
    <workbookView xWindow="0" yWindow="0" windowWidth="28800" windowHeight="12435"/>
  </bookViews>
  <sheets>
    <sheet name="Read Me" sheetId="1" r:id="rId1"/>
    <sheet name="State Pie Graph" sheetId="2" r:id="rId2"/>
    <sheet name="Category Spending" sheetId="3" r:id="rId3"/>
    <sheet name="SFAG &amp; MOE" sheetId="4" state="hidden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4" l="1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3" i="4"/>
  <c r="I4" i="4"/>
  <c r="I5" i="4"/>
  <c r="I6" i="4"/>
  <c r="I7" i="4"/>
  <c r="I2" i="4"/>
  <c r="B7" i="2"/>
  <c r="B4" i="2"/>
  <c r="B6" i="2"/>
  <c r="B5" i="2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2" i="4"/>
  <c r="M32" i="2"/>
  <c r="A28" i="2"/>
  <c r="I55" i="3"/>
  <c r="E54" i="3"/>
  <c r="E219" i="3" s="1"/>
  <c r="D54" i="3"/>
  <c r="I53" i="3"/>
  <c r="C53" i="3"/>
  <c r="F52" i="3"/>
  <c r="F217" i="3" s="1"/>
  <c r="D52" i="3"/>
  <c r="G51" i="3"/>
  <c r="E51" i="3"/>
  <c r="I50" i="3"/>
  <c r="I215" i="3" s="1"/>
  <c r="F50" i="3"/>
  <c r="L50" i="3"/>
  <c r="B49" i="3"/>
  <c r="I47" i="3"/>
  <c r="I212" i="3" s="1"/>
  <c r="E47" i="3"/>
  <c r="F28" i="2" s="1"/>
  <c r="D47" i="3"/>
  <c r="C47" i="3"/>
  <c r="F46" i="3"/>
  <c r="F211" i="3" s="1"/>
  <c r="E46" i="3"/>
  <c r="D46" i="3"/>
  <c r="G45" i="3"/>
  <c r="F45" i="3"/>
  <c r="F210" i="3" s="1"/>
  <c r="E45" i="3"/>
  <c r="H44" i="3"/>
  <c r="G44" i="3"/>
  <c r="F44" i="3"/>
  <c r="F209" i="3" s="1"/>
  <c r="I43" i="3"/>
  <c r="I208" i="3" s="1"/>
  <c r="G43" i="3"/>
  <c r="I42" i="3"/>
  <c r="I41" i="3"/>
  <c r="I206" i="3" s="1"/>
  <c r="C40" i="3"/>
  <c r="C205" i="3" s="1"/>
  <c r="B40" i="3"/>
  <c r="G39" i="3"/>
  <c r="C39" i="3"/>
  <c r="C204" i="3" s="1"/>
  <c r="L204" i="3" s="1"/>
  <c r="H38" i="3"/>
  <c r="H203" i="3" s="1"/>
  <c r="H37" i="3"/>
  <c r="G37" i="3"/>
  <c r="C37" i="3"/>
  <c r="C202" i="3" s="1"/>
  <c r="I36" i="3"/>
  <c r="H36" i="3"/>
  <c r="B36" i="3"/>
  <c r="G35" i="3"/>
  <c r="G200" i="3" s="1"/>
  <c r="B35" i="3"/>
  <c r="J35" i="3"/>
  <c r="D34" i="3"/>
  <c r="J34" i="3"/>
  <c r="E33" i="3"/>
  <c r="E198" i="3" s="1"/>
  <c r="C33" i="3"/>
  <c r="B33" i="3"/>
  <c r="E30" i="3"/>
  <c r="E195" i="3" s="1"/>
  <c r="D30" i="3"/>
  <c r="G29" i="3"/>
  <c r="F29" i="3"/>
  <c r="E29" i="3"/>
  <c r="E194" i="3" s="1"/>
  <c r="H28" i="3"/>
  <c r="G28" i="3"/>
  <c r="I27" i="3"/>
  <c r="B27" i="3"/>
  <c r="B192" i="3" s="1"/>
  <c r="D26" i="3"/>
  <c r="C25" i="3"/>
  <c r="D24" i="3"/>
  <c r="G23" i="3"/>
  <c r="G188" i="3" s="1"/>
  <c r="F23" i="3"/>
  <c r="G22" i="3"/>
  <c r="H21" i="3"/>
  <c r="E21" i="3"/>
  <c r="E186" i="3" s="1"/>
  <c r="H20" i="3"/>
  <c r="G20" i="3"/>
  <c r="G19" i="3"/>
  <c r="B19" i="3"/>
  <c r="B184" i="3" s="1"/>
  <c r="I18" i="3"/>
  <c r="H18" i="3"/>
  <c r="J18" i="3"/>
  <c r="I17" i="3"/>
  <c r="I182" i="3" s="1"/>
  <c r="F17" i="3"/>
  <c r="I28" i="2"/>
  <c r="E17" i="3"/>
  <c r="C17" i="3"/>
  <c r="C182" i="3" s="1"/>
  <c r="D28" i="2"/>
  <c r="B17" i="3"/>
  <c r="B182" i="3" s="1"/>
  <c r="C28" i="2"/>
  <c r="F16" i="3"/>
  <c r="D16" i="3"/>
  <c r="C16" i="3"/>
  <c r="C181" i="3" s="1"/>
  <c r="H15" i="3"/>
  <c r="D15" i="3"/>
  <c r="C15" i="3"/>
  <c r="E14" i="3"/>
  <c r="E179" i="3" s="1"/>
  <c r="D14" i="3"/>
  <c r="D179" i="3" s="1"/>
  <c r="B14" i="3"/>
  <c r="F13" i="3"/>
  <c r="I12" i="3"/>
  <c r="H12" i="3"/>
  <c r="H177" i="3" s="1"/>
  <c r="G12" i="3"/>
  <c r="D12" i="3"/>
  <c r="J12" i="3"/>
  <c r="J177" i="3" s="1"/>
  <c r="I11" i="3"/>
  <c r="I176" i="3" s="1"/>
  <c r="H11" i="3"/>
  <c r="E11" i="3"/>
  <c r="I10" i="3"/>
  <c r="J28" i="2"/>
  <c r="B10" i="3"/>
  <c r="H9" i="3"/>
  <c r="G9" i="3"/>
  <c r="C9" i="3"/>
  <c r="I8" i="3"/>
  <c r="H8" i="3"/>
  <c r="C8" i="3"/>
  <c r="I7" i="3"/>
  <c r="I6" i="3"/>
  <c r="I171" i="3" s="1"/>
  <c r="E6" i="3"/>
  <c r="E171" i="3" s="1"/>
  <c r="C6" i="3"/>
  <c r="B6" i="3"/>
  <c r="F5" i="3"/>
  <c r="C5" i="3"/>
  <c r="H4" i="3"/>
  <c r="G4" i="3"/>
  <c r="F4" i="3"/>
  <c r="E4" i="3"/>
  <c r="E169" i="3" s="1"/>
  <c r="D4" i="3"/>
  <c r="E55" i="3"/>
  <c r="I54" i="3"/>
  <c r="G54" i="3"/>
  <c r="G219" i="3" s="1"/>
  <c r="F54" i="3"/>
  <c r="H53" i="3"/>
  <c r="C52" i="3"/>
  <c r="C217" i="3" s="1"/>
  <c r="B52" i="3"/>
  <c r="J52" i="3"/>
  <c r="D51" i="3"/>
  <c r="C51" i="3"/>
  <c r="E50" i="3"/>
  <c r="E215" i="3" s="1"/>
  <c r="H49" i="3"/>
  <c r="G49" i="3"/>
  <c r="F49" i="3"/>
  <c r="E49" i="3"/>
  <c r="I48" i="3"/>
  <c r="H48" i="3"/>
  <c r="E48" i="3"/>
  <c r="E213" i="3" s="1"/>
  <c r="J48" i="3"/>
  <c r="J213" i="3" s="1"/>
  <c r="J47" i="3"/>
  <c r="C46" i="3"/>
  <c r="D45" i="3"/>
  <c r="D210" i="3" s="1"/>
  <c r="C43" i="3"/>
  <c r="B43" i="3"/>
  <c r="D42" i="3"/>
  <c r="C42" i="3"/>
  <c r="E41" i="3"/>
  <c r="E206" i="3" s="1"/>
  <c r="D41" i="3"/>
  <c r="G40" i="3"/>
  <c r="F40" i="3"/>
  <c r="F205" i="3" s="1"/>
  <c r="E40" i="3"/>
  <c r="H39" i="3"/>
  <c r="F39" i="3"/>
  <c r="I38" i="3"/>
  <c r="B38" i="3"/>
  <c r="B203" i="3" s="1"/>
  <c r="J38" i="3"/>
  <c r="I37" i="3"/>
  <c r="B37" i="3"/>
  <c r="L37" i="3"/>
  <c r="F36" i="3"/>
  <c r="E36" i="3"/>
  <c r="D36" i="3"/>
  <c r="C36" i="3"/>
  <c r="C201" i="3" s="1"/>
  <c r="F35" i="3"/>
  <c r="E35" i="3"/>
  <c r="C35" i="3"/>
  <c r="H34" i="3"/>
  <c r="G34" i="3"/>
  <c r="F34" i="3"/>
  <c r="E34" i="3"/>
  <c r="F33" i="3"/>
  <c r="G32" i="3"/>
  <c r="J32" i="3"/>
  <c r="C31" i="3"/>
  <c r="B31" i="3"/>
  <c r="B196" i="3" s="1"/>
  <c r="I24" i="3"/>
  <c r="E24" i="3"/>
  <c r="B23" i="3"/>
  <c r="C22" i="3"/>
  <c r="E20" i="3"/>
  <c r="I19" i="3"/>
  <c r="F19" i="3"/>
  <c r="H17" i="3"/>
  <c r="H182" i="3" s="1"/>
  <c r="I16" i="3"/>
  <c r="B16" i="3"/>
  <c r="L16" i="3"/>
  <c r="D181" i="3" s="1"/>
  <c r="E15" i="3"/>
  <c r="E180" i="3" s="1"/>
  <c r="B15" i="3"/>
  <c r="C14" i="3"/>
  <c r="J13" i="3"/>
  <c r="G11" i="3"/>
  <c r="G176" i="3" s="1"/>
  <c r="J11" i="3"/>
  <c r="C10" i="3"/>
  <c r="I9" i="3"/>
  <c r="F8" i="3"/>
  <c r="E8" i="3"/>
  <c r="B8" i="3"/>
  <c r="G7" i="3"/>
  <c r="C7" i="3"/>
  <c r="C172" i="3" s="1"/>
  <c r="D6" i="3"/>
  <c r="B4" i="3"/>
  <c r="G55" i="3"/>
  <c r="B53" i="3"/>
  <c r="B218" i="3" s="1"/>
  <c r="I52" i="3"/>
  <c r="E52" i="3"/>
  <c r="F51" i="3"/>
  <c r="B51" i="3"/>
  <c r="D48" i="3"/>
  <c r="L48" i="3"/>
  <c r="B47" i="3"/>
  <c r="L47" i="3"/>
  <c r="I46" i="3"/>
  <c r="I44" i="3"/>
  <c r="I209" i="3" s="1"/>
  <c r="G42" i="3"/>
  <c r="F38" i="3"/>
  <c r="F203" i="3" s="1"/>
  <c r="L38" i="3"/>
  <c r="D35" i="3"/>
  <c r="C34" i="3"/>
  <c r="H33" i="3"/>
  <c r="G33" i="3"/>
  <c r="I32" i="3"/>
  <c r="B32" i="3"/>
  <c r="L32" i="3"/>
  <c r="F197" i="3" s="1"/>
  <c r="E26" i="3"/>
  <c r="B21" i="3"/>
  <c r="G18" i="3"/>
  <c r="L18" i="3"/>
  <c r="E16" i="3"/>
  <c r="G14" i="3"/>
  <c r="F14" i="3"/>
  <c r="I13" i="3"/>
  <c r="I178" i="3" s="1"/>
  <c r="H13" i="3"/>
  <c r="G13" i="3"/>
  <c r="L13" i="3"/>
  <c r="C12" i="3"/>
  <c r="C177" i="3" s="1"/>
  <c r="B12" i="3"/>
  <c r="D11" i="3"/>
  <c r="C11" i="3"/>
  <c r="C176" i="3" s="1"/>
  <c r="B11" i="3"/>
  <c r="B176" i="3" s="1"/>
  <c r="F10" i="3"/>
  <c r="E10" i="3"/>
  <c r="D10" i="3"/>
  <c r="F9" i="3"/>
  <c r="B7" i="3"/>
  <c r="J6" i="3"/>
  <c r="H5" i="3"/>
  <c r="E5" i="3"/>
  <c r="D5" i="3"/>
  <c r="I183" i="3"/>
  <c r="D213" i="3"/>
  <c r="L11" i="3"/>
  <c r="L21" i="3"/>
  <c r="B186" i="3"/>
  <c r="L53" i="3"/>
  <c r="C218" i="3"/>
  <c r="H202" i="3"/>
  <c r="B181" i="3"/>
  <c r="L181" i="3" s="1"/>
  <c r="F215" i="3"/>
  <c r="G183" i="3"/>
  <c r="F181" i="3"/>
  <c r="L28" i="3"/>
  <c r="D193" i="3" s="1"/>
  <c r="J28" i="3"/>
  <c r="J8" i="3"/>
  <c r="L8" i="3"/>
  <c r="D173" i="3" s="1"/>
  <c r="F11" i="3"/>
  <c r="D13" i="3"/>
  <c r="D178" i="3"/>
  <c r="L43" i="3"/>
  <c r="C208" i="3"/>
  <c r="J7" i="3"/>
  <c r="J172" i="3" s="1"/>
  <c r="L7" i="3"/>
  <c r="G197" i="3"/>
  <c r="J197" i="3"/>
  <c r="L27" i="3"/>
  <c r="J44" i="3"/>
  <c r="L44" i="3"/>
  <c r="B209" i="3" s="1"/>
  <c r="J31" i="3"/>
  <c r="J196" i="3" s="1"/>
  <c r="L31" i="3"/>
  <c r="H10" i="3"/>
  <c r="B9" i="3"/>
  <c r="L10" i="3"/>
  <c r="F175" i="3" s="1"/>
  <c r="L54" i="3"/>
  <c r="C26" i="3"/>
  <c r="I28" i="3"/>
  <c r="F6" i="3"/>
  <c r="F41" i="3"/>
  <c r="C44" i="3"/>
  <c r="D18" i="3"/>
  <c r="D183" i="3"/>
  <c r="J21" i="3"/>
  <c r="I21" i="3"/>
  <c r="H22" i="3"/>
  <c r="E25" i="3"/>
  <c r="E190" i="3" s="1"/>
  <c r="C27" i="3"/>
  <c r="B28" i="3"/>
  <c r="E31" i="3"/>
  <c r="E196" i="3" s="1"/>
  <c r="L196" i="3" s="1"/>
  <c r="D32" i="3"/>
  <c r="D197" i="3" s="1"/>
  <c r="B34" i="3"/>
  <c r="H35" i="3"/>
  <c r="G36" i="3"/>
  <c r="G201" i="3" s="1"/>
  <c r="F37" i="3"/>
  <c r="E38" i="3"/>
  <c r="E203" i="3"/>
  <c r="B48" i="3"/>
  <c r="B213" i="3"/>
  <c r="B55" i="3"/>
  <c r="B30" i="3"/>
  <c r="I31" i="3"/>
  <c r="H32" i="3"/>
  <c r="G41" i="3"/>
  <c r="F42" i="3"/>
  <c r="D44" i="3"/>
  <c r="B45" i="3"/>
  <c r="B210" i="3" s="1"/>
  <c r="L46" i="3"/>
  <c r="I51" i="3"/>
  <c r="G46" i="3"/>
  <c r="G211" i="3" s="1"/>
  <c r="I34" i="3"/>
  <c r="E7" i="3"/>
  <c r="D43" i="3"/>
  <c r="D208" i="3" s="1"/>
  <c r="I45" i="3"/>
  <c r="I14" i="3"/>
  <c r="D19" i="3"/>
  <c r="C20" i="3"/>
  <c r="I22" i="3"/>
  <c r="I187" i="3" s="1"/>
  <c r="G24" i="3"/>
  <c r="F25" i="3"/>
  <c r="D27" i="3"/>
  <c r="D192" i="3" s="1"/>
  <c r="C28" i="3"/>
  <c r="L29" i="3"/>
  <c r="G194" i="3"/>
  <c r="I29" i="3"/>
  <c r="I194" i="3" s="1"/>
  <c r="G30" i="3"/>
  <c r="G195" i="3" s="1"/>
  <c r="F31" i="3"/>
  <c r="E32" i="3"/>
  <c r="E197" i="3"/>
  <c r="D33" i="3"/>
  <c r="I35" i="3"/>
  <c r="D39" i="3"/>
  <c r="B41" i="3"/>
  <c r="H43" i="3"/>
  <c r="H208" i="3" s="1"/>
  <c r="E53" i="3"/>
  <c r="E218" i="3"/>
  <c r="C55" i="3"/>
  <c r="L5" i="3"/>
  <c r="I5" i="3"/>
  <c r="H6" i="3"/>
  <c r="E9" i="3"/>
  <c r="B18" i="3"/>
  <c r="H19" i="3"/>
  <c r="D22" i="3"/>
  <c r="D187" i="3" s="1"/>
  <c r="F28" i="3"/>
  <c r="D29" i="3"/>
  <c r="C30" i="3"/>
  <c r="B39" i="3"/>
  <c r="B204" i="3" s="1"/>
  <c r="L40" i="3"/>
  <c r="H41" i="3"/>
  <c r="H206" i="3" s="1"/>
  <c r="C45" i="3"/>
  <c r="B54" i="3"/>
  <c r="H55" i="3"/>
  <c r="L9" i="3"/>
  <c r="F12" i="3"/>
  <c r="J27" i="3"/>
  <c r="H45" i="3"/>
  <c r="H210" i="3" s="1"/>
  <c r="L34" i="3"/>
  <c r="I213" i="3"/>
  <c r="D8" i="3"/>
  <c r="H31" i="3"/>
  <c r="E42" i="3"/>
  <c r="L12" i="3"/>
  <c r="D177" i="3"/>
  <c r="C13" i="3"/>
  <c r="C178" i="3" s="1"/>
  <c r="I15" i="3"/>
  <c r="H16" i="3"/>
  <c r="H181" i="3"/>
  <c r="G17" i="3"/>
  <c r="F18" i="3"/>
  <c r="F183" i="3"/>
  <c r="E19" i="3"/>
  <c r="D20" i="3"/>
  <c r="C21" i="3"/>
  <c r="I23" i="3"/>
  <c r="H24" i="3"/>
  <c r="G25" i="3"/>
  <c r="F26" i="3"/>
  <c r="E27" i="3"/>
  <c r="D28" i="3"/>
  <c r="B29" i="3"/>
  <c r="J29" i="3"/>
  <c r="H30" i="3"/>
  <c r="G31" i="3"/>
  <c r="F32" i="3"/>
  <c r="C41" i="3"/>
  <c r="B42" i="3"/>
  <c r="B207" i="3" s="1"/>
  <c r="J43" i="3"/>
  <c r="C49" i="3"/>
  <c r="B50" i="3"/>
  <c r="B215" i="3"/>
  <c r="L215" i="3" s="1"/>
  <c r="H51" i="3"/>
  <c r="G52" i="3"/>
  <c r="F53" i="3"/>
  <c r="D55" i="3"/>
  <c r="D220" i="3" s="1"/>
  <c r="C4" i="3"/>
  <c r="B5" i="3"/>
  <c r="H7" i="3"/>
  <c r="H172" i="3" s="1"/>
  <c r="G8" i="3"/>
  <c r="B13" i="3"/>
  <c r="F15" i="3"/>
  <c r="F180" i="3" s="1"/>
  <c r="D17" i="3"/>
  <c r="D182" i="3" s="1"/>
  <c r="E28" i="2"/>
  <c r="C18" i="3"/>
  <c r="C183" i="3" s="1"/>
  <c r="F21" i="3"/>
  <c r="E37" i="3"/>
  <c r="E202" i="3" s="1"/>
  <c r="D53" i="3"/>
  <c r="C54" i="3"/>
  <c r="J9" i="3"/>
  <c r="L41" i="3"/>
  <c r="J41" i="3"/>
  <c r="J206" i="3" s="1"/>
  <c r="J45" i="3"/>
  <c r="L45" i="3"/>
  <c r="J14" i="3"/>
  <c r="J179" i="3" s="1"/>
  <c r="L14" i="3"/>
  <c r="G16" i="3"/>
  <c r="G181" i="3"/>
  <c r="E18" i="3"/>
  <c r="E183" i="3" s="1"/>
  <c r="J22" i="3"/>
  <c r="L22" i="3"/>
  <c r="F187" i="3" s="1"/>
  <c r="G187" i="3"/>
  <c r="J39" i="3"/>
  <c r="L39" i="3"/>
  <c r="F204" i="3"/>
  <c r="L51" i="3"/>
  <c r="J23" i="3"/>
  <c r="L23" i="3"/>
  <c r="J15" i="3"/>
  <c r="L15" i="3"/>
  <c r="C180" i="3"/>
  <c r="G10" i="3"/>
  <c r="E12" i="3"/>
  <c r="J40" i="3"/>
  <c r="J46" i="3"/>
  <c r="J211" i="3" s="1"/>
  <c r="D7" i="3"/>
  <c r="E13" i="3"/>
  <c r="E178" i="3"/>
  <c r="J17" i="3"/>
  <c r="L17" i="3"/>
  <c r="J50" i="3"/>
  <c r="J215" i="3" s="1"/>
  <c r="G6" i="3"/>
  <c r="F7" i="3"/>
  <c r="H29" i="3"/>
  <c r="L6" i="3"/>
  <c r="L4" i="3"/>
  <c r="I4" i="3"/>
  <c r="I169" i="3" s="1"/>
  <c r="G5" i="3"/>
  <c r="J10" i="3"/>
  <c r="K28" i="2"/>
  <c r="H46" i="3"/>
  <c r="H211" i="3" s="1"/>
  <c r="F47" i="3"/>
  <c r="G28" i="2" s="1"/>
  <c r="D49" i="3"/>
  <c r="D214" i="3" s="1"/>
  <c r="C50" i="3"/>
  <c r="C215" i="3" s="1"/>
  <c r="J51" i="3"/>
  <c r="H52" i="3"/>
  <c r="H217" i="3" s="1"/>
  <c r="J54" i="3"/>
  <c r="J24" i="3"/>
  <c r="L24" i="3"/>
  <c r="E189" i="3"/>
  <c r="E181" i="3"/>
  <c r="L52" i="3"/>
  <c r="I217" i="3"/>
  <c r="J4" i="3"/>
  <c r="J169" i="3" s="1"/>
  <c r="G47" i="3"/>
  <c r="G212" i="3" s="1"/>
  <c r="F48" i="3"/>
  <c r="F213" i="3"/>
  <c r="D50" i="3"/>
  <c r="D215" i="3" s="1"/>
  <c r="G53" i="3"/>
  <c r="G218" i="3" s="1"/>
  <c r="L36" i="3"/>
  <c r="B201" i="3" s="1"/>
  <c r="J36" i="3"/>
  <c r="J55" i="3"/>
  <c r="L55" i="3"/>
  <c r="D9" i="3"/>
  <c r="D37" i="3"/>
  <c r="D202" i="3"/>
  <c r="C38" i="3"/>
  <c r="C203" i="3" s="1"/>
  <c r="L203" i="3" s="1"/>
  <c r="I39" i="3"/>
  <c r="H40" i="3"/>
  <c r="H205" i="3" s="1"/>
  <c r="E43" i="3"/>
  <c r="B46" i="3"/>
  <c r="H47" i="3"/>
  <c r="H212" i="3"/>
  <c r="G48" i="3"/>
  <c r="G213" i="3" s="1"/>
  <c r="C19" i="3"/>
  <c r="B20" i="3"/>
  <c r="D38" i="3"/>
  <c r="D203" i="3" s="1"/>
  <c r="I40" i="3"/>
  <c r="F43" i="3"/>
  <c r="F208" i="3" s="1"/>
  <c r="E44" i="3"/>
  <c r="J53" i="3"/>
  <c r="J19" i="3"/>
  <c r="L19" i="3"/>
  <c r="E184" i="3" s="1"/>
  <c r="B44" i="3"/>
  <c r="E212" i="3"/>
  <c r="D212" i="3"/>
  <c r="B24" i="3"/>
  <c r="H25" i="3"/>
  <c r="J30" i="3"/>
  <c r="J195" i="3" s="1"/>
  <c r="H42" i="3"/>
  <c r="H207" i="3" s="1"/>
  <c r="L30" i="3"/>
  <c r="L42" i="3"/>
  <c r="I207" i="3"/>
  <c r="E22" i="3"/>
  <c r="D23" i="3"/>
  <c r="C24" i="3"/>
  <c r="L25" i="3"/>
  <c r="I25" i="3"/>
  <c r="H26" i="3"/>
  <c r="G27" i="3"/>
  <c r="G192" i="3" s="1"/>
  <c r="G38" i="3"/>
  <c r="G203" i="3" s="1"/>
  <c r="E39" i="3"/>
  <c r="E204" i="3" s="1"/>
  <c r="D40" i="3"/>
  <c r="D205" i="3" s="1"/>
  <c r="L205" i="3" s="1"/>
  <c r="J42" i="3"/>
  <c r="B26" i="3"/>
  <c r="H27" i="3"/>
  <c r="H192" i="3" s="1"/>
  <c r="C23" i="3"/>
  <c r="C188" i="3" s="1"/>
  <c r="G26" i="3"/>
  <c r="E28" i="3"/>
  <c r="I30" i="3"/>
  <c r="I195" i="3" s="1"/>
  <c r="G21" i="3"/>
  <c r="G186" i="3" s="1"/>
  <c r="F22" i="3"/>
  <c r="E23" i="3"/>
  <c r="B25" i="3"/>
  <c r="B190" i="3" s="1"/>
  <c r="J26" i="3"/>
  <c r="I26" i="3"/>
  <c r="F24" i="3"/>
  <c r="D25" i="3"/>
  <c r="D190" i="3" s="1"/>
  <c r="G50" i="3"/>
  <c r="G215" i="3" s="1"/>
  <c r="H54" i="3"/>
  <c r="F55" i="3"/>
  <c r="J203" i="3"/>
  <c r="F27" i="3"/>
  <c r="F192" i="3" s="1"/>
  <c r="C29" i="3"/>
  <c r="C194" i="3" s="1"/>
  <c r="I197" i="3"/>
  <c r="L35" i="3"/>
  <c r="H14" i="3"/>
  <c r="G15" i="3"/>
  <c r="G180" i="3" s="1"/>
  <c r="L20" i="3"/>
  <c r="I20" i="3"/>
  <c r="F20" i="3"/>
  <c r="F185" i="3" s="1"/>
  <c r="D21" i="3"/>
  <c r="B22" i="3"/>
  <c r="H23" i="3"/>
  <c r="F30" i="3"/>
  <c r="F195" i="3" s="1"/>
  <c r="D31" i="3"/>
  <c r="D196" i="3" s="1"/>
  <c r="C32" i="3"/>
  <c r="C197" i="3" s="1"/>
  <c r="I33" i="3"/>
  <c r="I198" i="3" s="1"/>
  <c r="C48" i="3"/>
  <c r="C213" i="3" s="1"/>
  <c r="L49" i="3"/>
  <c r="H214" i="3"/>
  <c r="I49" i="3"/>
  <c r="H50" i="3"/>
  <c r="H215" i="3" s="1"/>
  <c r="J5" i="3"/>
  <c r="J25" i="3"/>
  <c r="H178" i="3"/>
  <c r="B202" i="3"/>
  <c r="L202" i="3" s="1"/>
  <c r="J20" i="3"/>
  <c r="I181" i="3"/>
  <c r="J33" i="3"/>
  <c r="L33" i="3"/>
  <c r="H198" i="3"/>
  <c r="J183" i="3"/>
  <c r="J49" i="3"/>
  <c r="J16" i="3"/>
  <c r="J181" i="3" s="1"/>
  <c r="J37" i="3"/>
  <c r="J202" i="3"/>
  <c r="F178" i="3"/>
  <c r="L26" i="3"/>
  <c r="E191" i="3"/>
  <c r="I203" i="3"/>
  <c r="H213" i="3"/>
  <c r="D33" i="2"/>
  <c r="I33" i="2"/>
  <c r="H28" i="2"/>
  <c r="J208" i="3"/>
  <c r="J186" i="3"/>
  <c r="D175" i="3"/>
  <c r="C189" i="3"/>
  <c r="H196" i="3"/>
  <c r="G189" i="3"/>
  <c r="I218" i="3"/>
  <c r="B208" i="3"/>
  <c r="D217" i="3"/>
  <c r="J193" i="3"/>
  <c r="F191" i="3"/>
  <c r="D207" i="3"/>
  <c r="F218" i="3"/>
  <c r="J218" i="3"/>
  <c r="H218" i="3"/>
  <c r="G210" i="3"/>
  <c r="C216" i="3"/>
  <c r="G199" i="3"/>
  <c r="J219" i="3"/>
  <c r="F201" i="3"/>
  <c r="C196" i="3"/>
  <c r="I170" i="3"/>
  <c r="F190" i="3"/>
  <c r="G204" i="3"/>
  <c r="D176" i="3"/>
  <c r="H176" i="3"/>
  <c r="I191" i="3"/>
  <c r="J176" i="3"/>
  <c r="G196" i="3"/>
  <c r="F171" i="3"/>
  <c r="E176" i="3"/>
  <c r="L176" i="3" s="1"/>
  <c r="C219" i="3"/>
  <c r="D204" i="3"/>
  <c r="L213" i="3"/>
  <c r="B174" i="3"/>
  <c r="J192" i="3"/>
  <c r="I219" i="3"/>
  <c r="H191" i="3"/>
  <c r="H199" i="3"/>
  <c r="D218" i="3"/>
  <c r="D185" i="3"/>
  <c r="H171" i="3"/>
  <c r="C192" i="3"/>
  <c r="F176" i="3"/>
  <c r="F177" i="3"/>
  <c r="J184" i="3"/>
  <c r="D174" i="3"/>
  <c r="E192" i="3"/>
  <c r="G214" i="3"/>
  <c r="B205" i="3"/>
  <c r="I200" i="3"/>
  <c r="B211" i="3"/>
  <c r="F173" i="3"/>
  <c r="J174" i="3"/>
  <c r="E177" i="3"/>
  <c r="B180" i="3"/>
  <c r="L180" i="3" s="1"/>
  <c r="G182" i="3"/>
  <c r="J199" i="3"/>
  <c r="F169" i="3"/>
  <c r="E172" i="3"/>
  <c r="G205" i="3"/>
  <c r="J175" i="3"/>
  <c r="I216" i="3"/>
  <c r="B171" i="3"/>
  <c r="I201" i="3"/>
  <c r="I192" i="3"/>
  <c r="E201" i="3"/>
  <c r="J188" i="3"/>
  <c r="I205" i="3"/>
  <c r="J187" i="3"/>
  <c r="E208" i="3"/>
  <c r="G172" i="3"/>
  <c r="I172" i="3"/>
  <c r="J204" i="3"/>
  <c r="F189" i="3"/>
  <c r="G216" i="3"/>
  <c r="B172" i="3"/>
  <c r="I188" i="3"/>
  <c r="I179" i="3"/>
  <c r="D195" i="3"/>
  <c r="F182" i="3"/>
  <c r="D194" i="3"/>
  <c r="L194" i="3" s="1"/>
  <c r="B219" i="3"/>
  <c r="H219" i="3"/>
  <c r="I204" i="3"/>
  <c r="I177" i="3"/>
  <c r="H169" i="3"/>
  <c r="H204" i="3"/>
  <c r="B188" i="3"/>
  <c r="G177" i="3"/>
  <c r="G169" i="3"/>
  <c r="H190" i="3"/>
  <c r="C200" i="3"/>
  <c r="L200" i="3" s="1"/>
  <c r="C187" i="3"/>
  <c r="J214" i="3"/>
  <c r="B189" i="3"/>
  <c r="H187" i="3"/>
  <c r="J217" i="3"/>
  <c r="E214" i="3"/>
  <c r="E200" i="3"/>
  <c r="B187" i="3"/>
  <c r="L187" i="3" s="1"/>
  <c r="J194" i="3"/>
  <c r="F219" i="3"/>
  <c r="B177" i="3"/>
  <c r="B191" i="3"/>
  <c r="L191" i="3" s="1"/>
  <c r="F194" i="3"/>
  <c r="C171" i="3"/>
  <c r="H188" i="3"/>
  <c r="J191" i="3"/>
  <c r="D188" i="3"/>
  <c r="B220" i="3"/>
  <c r="C211" i="3"/>
  <c r="F172" i="3"/>
  <c r="J171" i="3"/>
  <c r="B193" i="3"/>
  <c r="J182" i="3"/>
  <c r="J190" i="3"/>
  <c r="H194" i="3"/>
  <c r="B194" i="3"/>
  <c r="D171" i="3"/>
  <c r="E182" i="3"/>
  <c r="C195" i="3"/>
  <c r="D219" i="3"/>
  <c r="E205" i="3"/>
  <c r="I214" i="3"/>
  <c r="E187" i="3"/>
  <c r="B217" i="3"/>
  <c r="J220" i="3"/>
  <c r="G208" i="3"/>
  <c r="G171" i="3"/>
  <c r="D172" i="3"/>
  <c r="L172" i="3" s="1"/>
  <c r="J205" i="3"/>
  <c r="J173" i="3"/>
  <c r="H195" i="3"/>
  <c r="C206" i="3"/>
  <c r="F207" i="3"/>
  <c r="B214" i="3"/>
  <c r="L214" i="3" s="1"/>
  <c r="H201" i="3"/>
  <c r="C214" i="3"/>
  <c r="H189" i="3"/>
  <c r="H200" i="3"/>
  <c r="D201" i="3"/>
  <c r="I220" i="3"/>
  <c r="E210" i="3"/>
  <c r="B195" i="3"/>
  <c r="I185" i="3"/>
  <c r="C185" i="3"/>
  <c r="F220" i="3"/>
  <c r="F200" i="3"/>
  <c r="J189" i="3"/>
  <c r="J200" i="3"/>
  <c r="D189" i="3"/>
  <c r="I189" i="3"/>
  <c r="I210" i="3"/>
  <c r="D180" i="3"/>
  <c r="E207" i="3"/>
  <c r="F206" i="3"/>
  <c r="F214" i="3"/>
  <c r="D200" i="3"/>
  <c r="F184" i="3"/>
  <c r="H180" i="3"/>
  <c r="G206" i="3"/>
  <c r="I180" i="3"/>
  <c r="J185" i="3"/>
  <c r="C191" i="3"/>
  <c r="J201" i="3"/>
  <c r="E217" i="3"/>
  <c r="B206" i="3"/>
  <c r="L206" i="3" s="1"/>
  <c r="B200" i="3"/>
  <c r="J180" i="3"/>
  <c r="D184" i="3"/>
  <c r="J210" i="3"/>
  <c r="G207" i="3"/>
  <c r="J207" i="3"/>
  <c r="D206" i="3"/>
  <c r="G179" i="3"/>
  <c r="G217" i="3"/>
  <c r="C210" i="3"/>
  <c r="D191" i="3"/>
  <c r="J198" i="3"/>
  <c r="B198" i="3"/>
  <c r="F198" i="3"/>
  <c r="G191" i="3"/>
  <c r="D198" i="3"/>
  <c r="L198" i="3" s="1"/>
  <c r="C198" i="3"/>
  <c r="G198" i="3"/>
  <c r="L218" i="3"/>
  <c r="L208" i="3"/>
  <c r="L171" i="3"/>
  <c r="L217" i="3"/>
  <c r="L201" i="3"/>
  <c r="L177" i="3"/>
  <c r="L210" i="3"/>
  <c r="L219" i="3"/>
  <c r="L189" i="3"/>
  <c r="L182" i="3"/>
  <c r="C29" i="2" l="1"/>
  <c r="L211" i="3"/>
  <c r="L184" i="3"/>
  <c r="L190" i="3"/>
  <c r="L192" i="3"/>
  <c r="M28" i="2"/>
  <c r="K33" i="2"/>
  <c r="G33" i="2"/>
  <c r="H220" i="3"/>
  <c r="E33" i="2"/>
  <c r="H33" i="2"/>
  <c r="J33" i="2"/>
  <c r="E220" i="3"/>
  <c r="G220" i="3"/>
  <c r="I174" i="3"/>
  <c r="G174" i="3"/>
  <c r="C174" i="3"/>
  <c r="B170" i="3"/>
  <c r="L170" i="3" s="1"/>
  <c r="D170" i="3"/>
  <c r="G170" i="3"/>
  <c r="C193" i="3"/>
  <c r="L193" i="3" s="1"/>
  <c r="E175" i="3"/>
  <c r="E174" i="3"/>
  <c r="C220" i="3"/>
  <c r="C209" i="3"/>
  <c r="L209" i="3" s="1"/>
  <c r="L174" i="3"/>
  <c r="G193" i="3"/>
  <c r="H193" i="3"/>
  <c r="J29" i="2"/>
  <c r="I184" i="3"/>
  <c r="G184" i="3"/>
  <c r="I193" i="3"/>
  <c r="G209" i="3"/>
  <c r="D209" i="3"/>
  <c r="E173" i="3"/>
  <c r="C173" i="3"/>
  <c r="C186" i="3"/>
  <c r="L186" i="3" s="1"/>
  <c r="H186" i="3"/>
  <c r="I186" i="3"/>
  <c r="F186" i="3"/>
  <c r="I175" i="3"/>
  <c r="H209" i="3"/>
  <c r="H184" i="3"/>
  <c r="B173" i="3"/>
  <c r="L173" i="3" s="1"/>
  <c r="C175" i="3"/>
  <c r="F170" i="3"/>
  <c r="F33" i="2"/>
  <c r="C184" i="3"/>
  <c r="L195" i="3"/>
  <c r="J209" i="3"/>
  <c r="E193" i="3"/>
  <c r="H175" i="3"/>
  <c r="F193" i="3"/>
  <c r="D186" i="3"/>
  <c r="C33" i="2"/>
  <c r="F188" i="3"/>
  <c r="E188" i="3"/>
  <c r="L188" i="3" s="1"/>
  <c r="C179" i="3"/>
  <c r="B179" i="3"/>
  <c r="H179" i="3"/>
  <c r="F179" i="3"/>
  <c r="E185" i="3"/>
  <c r="G185" i="3"/>
  <c r="C190" i="3"/>
  <c r="I190" i="3"/>
  <c r="D216" i="3"/>
  <c r="J216" i="3"/>
  <c r="E216" i="3"/>
  <c r="G173" i="3"/>
  <c r="D211" i="3"/>
  <c r="I211" i="3"/>
  <c r="E170" i="3"/>
  <c r="F174" i="3"/>
  <c r="H183" i="3"/>
  <c r="B183" i="3"/>
  <c r="L183" i="3" s="1"/>
  <c r="C212" i="3"/>
  <c r="J212" i="3"/>
  <c r="B9" i="2"/>
  <c r="D29" i="2" s="1"/>
  <c r="D30" i="2" s="1"/>
  <c r="B216" i="3"/>
  <c r="I202" i="3"/>
  <c r="F202" i="3"/>
  <c r="G202" i="3"/>
  <c r="C170" i="3"/>
  <c r="H173" i="3"/>
  <c r="H174" i="3"/>
  <c r="B185" i="3"/>
  <c r="L185" i="3" s="1"/>
  <c r="G190" i="3"/>
  <c r="E211" i="3"/>
  <c r="H216" i="3"/>
  <c r="J170" i="3"/>
  <c r="E209" i="3"/>
  <c r="C169" i="3"/>
  <c r="D169" i="3"/>
  <c r="B169" i="3"/>
  <c r="G175" i="3"/>
  <c r="D199" i="3"/>
  <c r="F199" i="3"/>
  <c r="I199" i="3"/>
  <c r="B199" i="3"/>
  <c r="H197" i="3"/>
  <c r="F196" i="3"/>
  <c r="I196" i="3"/>
  <c r="H170" i="3"/>
  <c r="G178" i="3"/>
  <c r="B178" i="3"/>
  <c r="L178" i="3" s="1"/>
  <c r="B197" i="3"/>
  <c r="L197" i="3" s="1"/>
  <c r="C199" i="3"/>
  <c r="B212" i="3"/>
  <c r="L212" i="3" s="1"/>
  <c r="F216" i="3"/>
  <c r="J178" i="3"/>
  <c r="E199" i="3"/>
  <c r="C207" i="3"/>
  <c r="L207" i="3" s="1"/>
  <c r="I173" i="3"/>
  <c r="B175" i="3"/>
  <c r="H185" i="3"/>
  <c r="F212" i="3"/>
  <c r="C30" i="2" l="1"/>
  <c r="L199" i="3"/>
  <c r="L216" i="3"/>
  <c r="L220" i="3"/>
  <c r="J30" i="2"/>
  <c r="L175" i="3"/>
  <c r="L169" i="3"/>
  <c r="E29" i="2"/>
  <c r="E30" i="2" s="1"/>
  <c r="I29" i="2"/>
  <c r="I30" i="2" s="1"/>
  <c r="G29" i="2"/>
  <c r="G30" i="2" s="1"/>
  <c r="F29" i="2"/>
  <c r="F30" i="2" s="1"/>
  <c r="K29" i="2"/>
  <c r="K30" i="2" s="1"/>
  <c r="L179" i="3"/>
  <c r="M33" i="2"/>
  <c r="H29" i="2"/>
  <c r="H30" i="2" s="1"/>
  <c r="M29" i="2" l="1"/>
  <c r="M30" i="2" s="1"/>
</calcChain>
</file>

<file path=xl/sharedStrings.xml><?xml version="1.0" encoding="utf-8"?>
<sst xmlns="http://schemas.openxmlformats.org/spreadsheetml/2006/main" count="400" uniqueCount="148">
  <si>
    <t>Total Funds Spent &amp; Transferred</t>
  </si>
  <si>
    <t>Basic Assistance</t>
  </si>
  <si>
    <t>Work Activities</t>
  </si>
  <si>
    <t>Work Supports and Supportive Services</t>
  </si>
  <si>
    <t>Child Care</t>
  </si>
  <si>
    <t>Tax Credit</t>
  </si>
  <si>
    <t>Pre-K</t>
  </si>
  <si>
    <t>Child Welfare</t>
  </si>
  <si>
    <t>Other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</si>
  <si>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</si>
  <si>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</si>
  <si>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</si>
  <si>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</si>
  <si>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</si>
  <si>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</si>
  <si>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</si>
  <si>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</si>
  <si>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</si>
  <si>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</si>
  <si>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</si>
  <si>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</si>
  <si>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</si>
  <si>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</si>
  <si>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</si>
  <si>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</si>
  <si>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</si>
  <si>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</si>
  <si>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</si>
  <si>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</si>
  <si>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</si>
  <si>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</si>
  <si>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</si>
  <si>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</si>
  <si>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</si>
  <si>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</si>
  <si>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</si>
  <si>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</si>
  <si>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</si>
  <si>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</si>
  <si>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</si>
  <si>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</si>
  <si>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</si>
  <si>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</si>
  <si>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</si>
  <si>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</si>
  <si>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</si>
  <si>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</si>
  <si>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</si>
  <si>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</si>
  <si>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</si>
  <si>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</si>
  <si>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</si>
  <si>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</si>
  <si>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</si>
  <si>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</si>
  <si>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</si>
  <si>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</si>
  <si>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</si>
  <si>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</si>
  <si>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</si>
  <si>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US Total HHS</t>
  </si>
  <si>
    <t>US Total</t>
  </si>
  <si>
    <t>Administration &amp; Systems</t>
  </si>
  <si>
    <t>Work Supports &amp; Supportive Services</t>
  </si>
  <si>
    <t>National</t>
  </si>
  <si>
    <t>Share of total spending</t>
  </si>
  <si>
    <t>State Ranking</t>
  </si>
  <si>
    <t>Core Activities</t>
  </si>
  <si>
    <t>Sum of Core Activities</t>
  </si>
  <si>
    <t>ACF-196R Line #</t>
  </si>
  <si>
    <t>Basic Assistance (excluding Relative Foster Care Maintenance Payments and Adoption  and Guardianship Subsidies</t>
  </si>
  <si>
    <t>6a</t>
  </si>
  <si>
    <t>Relative Foster Care  Maintenance Payments and Adoption and Guardianship Subsidies</t>
  </si>
  <si>
    <t>6b</t>
  </si>
  <si>
    <t>Child Care (Spent or Transferred)</t>
  </si>
  <si>
    <t xml:space="preserve">Transferred to Child Care and Development Fund </t>
  </si>
  <si>
    <t>Child Care Assistance &amp; Non-Assistance (Spent Only)</t>
  </si>
  <si>
    <t>11a</t>
  </si>
  <si>
    <t>Work-related Activities</t>
  </si>
  <si>
    <t>Subsidized Employment</t>
  </si>
  <si>
    <t>9a</t>
  </si>
  <si>
    <t>Education and Training</t>
  </si>
  <si>
    <t>9b</t>
  </si>
  <si>
    <t>Additional Work Activities</t>
  </si>
  <si>
    <t>9c</t>
  </si>
  <si>
    <t>Work Supports</t>
  </si>
  <si>
    <t>Supportive Services</t>
  </si>
  <si>
    <t>Program Management</t>
  </si>
  <si>
    <t>Administrative Costs</t>
  </si>
  <si>
    <t>22a</t>
  </si>
  <si>
    <t>Assessment/Service Provision</t>
  </si>
  <si>
    <t>22b</t>
  </si>
  <si>
    <t>Systems</t>
  </si>
  <si>
    <t>22c</t>
  </si>
  <si>
    <t>Refundable Tax Credits</t>
  </si>
  <si>
    <t>Refundable Earned Income Tax Credit</t>
  </si>
  <si>
    <t>Non EITC Refundable Tax Credits</t>
  </si>
  <si>
    <t>Pre-K/Head Start</t>
  </si>
  <si>
    <t>11b</t>
  </si>
  <si>
    <t>Child Welfare Services (not including AUPL)</t>
  </si>
  <si>
    <t>20a</t>
  </si>
  <si>
    <t>20b</t>
  </si>
  <si>
    <t>20c</t>
  </si>
  <si>
    <t>Foster Care AUPL</t>
  </si>
  <si>
    <t>7a</t>
  </si>
  <si>
    <t>8a</t>
  </si>
  <si>
    <t>Other Areas</t>
  </si>
  <si>
    <t>Transferred to Social Services Block Grant</t>
  </si>
  <si>
    <t>Financial Education and Asset Development</t>
  </si>
  <si>
    <t>Nonrecurrent Short-Term Benefits</t>
  </si>
  <si>
    <t xml:space="preserve">Services for Children and Youth </t>
  </si>
  <si>
    <t>Pregnancy &amp; Family</t>
  </si>
  <si>
    <t>Pregnancy Prevention</t>
  </si>
  <si>
    <t>Home Visiting</t>
  </si>
  <si>
    <t>Juvenile Justice Payements &amp; Services</t>
  </si>
  <si>
    <t>7b 8b</t>
  </si>
  <si>
    <t>Other Emergency Assistance or Services AUPL</t>
  </si>
  <si>
    <t>7c 8c</t>
  </si>
  <si>
    <t xml:space="preserve">   Foster Care Non-Assistance</t>
  </si>
  <si>
    <t xml:space="preserve">   Foster Care Assistance</t>
  </si>
  <si>
    <t xml:space="preserve">   Family Support/Preservation/Reunification</t>
  </si>
  <si>
    <t xml:space="preserve">   Adoption Services</t>
  </si>
  <si>
    <t xml:space="preserve">   Additional Child Welfare Services</t>
  </si>
  <si>
    <t>TANF &amp; MOE spent</t>
  </si>
  <si>
    <t>State</t>
  </si>
  <si>
    <t>2015 adjusted SFAG allocation</t>
  </si>
  <si>
    <t>100% MOE</t>
  </si>
  <si>
    <t>75% MOE</t>
  </si>
  <si>
    <t>80% MOE</t>
  </si>
  <si>
    <t>Total MOE Funds Spent &amp; Transferred</t>
  </si>
  <si>
    <t>Excess MOE Spending (Assuming a 75% Requirement)</t>
  </si>
  <si>
    <t>Excess MOE Spending (Assuming a 80% Requirement)</t>
  </si>
  <si>
    <t>Excess MOE</t>
  </si>
  <si>
    <t>75% MOE Level</t>
  </si>
  <si>
    <t>80% MOE Level</t>
  </si>
  <si>
    <t>Annual Block Grant Amt</t>
  </si>
  <si>
    <t>CBPP's Combined  Categories</t>
  </si>
  <si>
    <t>Subcategories</t>
  </si>
  <si>
    <t>Fatherhood &amp; Two-Parent Family Formation     and Maintenance</t>
  </si>
  <si>
    <t>Spending Categories and Sources</t>
  </si>
  <si>
    <t>Table 1. Total Federal and State TANF Spending</t>
  </si>
  <si>
    <t>Table 2. Federal Spending</t>
  </si>
  <si>
    <t>Table 4. Percentage of Total Funds Used</t>
  </si>
  <si>
    <t>Authorized Under Prior Law - Assistance &amp; Nonassistance (not including Foster Care)</t>
  </si>
  <si>
    <t>Table 3. State/MOE Spending</t>
  </si>
  <si>
    <t>Percent of MOE</t>
  </si>
  <si>
    <t>&lt;-- Select state here</t>
  </si>
  <si>
    <t>Total Share on Core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</si>
</sst>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92D050"/>
      <name val="Calibri"/>
      <family val="2"/>
      <scheme val="minor"/>
    </font>
    <font>
      <sz val="10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B9123"/>
        <bgColor indexed="64"/>
      </patternFill>
    </fill>
    <fill>
      <patternFill patternType="solid">
        <fgColor rgb="FFE2ECF4"/>
        <bgColor indexed="64"/>
      </patternFill>
    </fill>
    <fill>
      <patternFill patternType="solid">
        <fgColor rgb="FF2471AD"/>
        <bgColor indexed="64"/>
      </patternFill>
    </fill>
    <fill>
      <patternFill patternType="solid">
        <fgColor rgb="FF6198C4"/>
        <bgColor indexed="64"/>
      </patternFill>
    </fill>
    <fill>
      <patternFill patternType="solid">
        <fgColor rgb="FFB6D0E4"/>
        <bgColor indexed="64"/>
      </patternFill>
    </fill>
    <fill>
      <patternFill patternType="solid">
        <fgColor rgb="FFF1B265"/>
        <bgColor indexed="64"/>
      </patternFill>
    </fill>
    <fill>
      <patternFill patternType="solid">
        <fgColor rgb="FFFCEEDE"/>
        <bgColor indexed="64"/>
      </patternFill>
    </fill>
    <fill>
      <patternFill patternType="solid">
        <fgColor rgb="FFF8D8B2"/>
        <bgColor indexed="64"/>
      </patternFill>
    </fill>
    <fill>
      <patternFill patternType="solid">
        <fgColor rgb="FFFFE8BA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329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3">
    <xf numFmtId="0" fontId="0" fillId="0" borderId="0" xfId="0"/>
    <xf numFmtId="38" fontId="6" fillId="2" borderId="0" xfId="0" applyNumberFormat="1" applyFont="1" applyFill="1" applyBorder="1" applyAlignment="1">
      <alignment horizontal="center" vertical="center" wrapText="1"/>
    </xf>
    <xf numFmtId="38" fontId="6" fillId="2" borderId="0" xfId="0" applyNumberFormat="1" applyFont="1" applyFill="1" applyBorder="1" applyAlignment="1">
      <alignment horizontal="left" vertical="center"/>
    </xf>
    <xf numFmtId="38" fontId="6" fillId="0" borderId="0" xfId="0" applyNumberFormat="1" applyFont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8" fillId="2" borderId="0" xfId="0" applyNumberFormat="1" applyFont="1" applyFill="1" applyBorder="1" applyAlignment="1">
      <alignment vertical="center"/>
    </xf>
    <xf numFmtId="38" fontId="9" fillId="0" borderId="0" xfId="0" applyNumberFormat="1" applyFont="1" applyBorder="1" applyAlignment="1">
      <alignment vertical="center"/>
    </xf>
    <xf numFmtId="38" fontId="10" fillId="0" borderId="0" xfId="0" applyNumberFormat="1" applyFont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38" fontId="6" fillId="2" borderId="0" xfId="0" applyNumberFormat="1" applyFont="1" applyFill="1" applyBorder="1" applyAlignment="1">
      <alignment vertical="center" wrapText="1"/>
    </xf>
    <xf numFmtId="38" fontId="5" fillId="2" borderId="0" xfId="0" applyNumberFormat="1" applyFont="1" applyFill="1" applyBorder="1" applyAlignment="1">
      <alignment vertical="center" wrapText="1"/>
    </xf>
    <xf numFmtId="38" fontId="6" fillId="2" borderId="3" xfId="0" applyNumberFormat="1" applyFont="1" applyFill="1" applyBorder="1" applyAlignment="1">
      <alignment horizontal="center" vertical="center" wrapText="1"/>
    </xf>
    <xf numFmtId="38" fontId="6" fillId="2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6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64" fontId="11" fillId="0" borderId="0" xfId="0" applyNumberFormat="1" applyFont="1" applyFill="1" applyAlignment="1">
      <alignment horizontal="center" vertical="center"/>
    </xf>
    <xf numFmtId="0" fontId="0" fillId="13" borderId="10" xfId="0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1" xfId="0" applyFill="1" applyBorder="1" applyAlignment="1">
      <alignment vertical="center"/>
    </xf>
    <xf numFmtId="164" fontId="11" fillId="0" borderId="1" xfId="0" applyNumberFormat="1" applyFont="1" applyFill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38" fontId="6" fillId="2" borderId="2" xfId="0" applyNumberFormat="1" applyFont="1" applyFill="1" applyBorder="1" applyAlignment="1">
      <alignment horizontal="center" vertical="center" wrapText="1"/>
    </xf>
    <xf numFmtId="165" fontId="6" fillId="0" borderId="5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6" fillId="0" borderId="6" xfId="1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165" fontId="6" fillId="3" borderId="0" xfId="1" applyNumberFormat="1" applyFont="1" applyFill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5" fontId="6" fillId="0" borderId="8" xfId="1" applyNumberFormat="1" applyFont="1" applyBorder="1" applyAlignment="1">
      <alignment vertical="center"/>
    </xf>
    <xf numFmtId="165" fontId="6" fillId="0" borderId="9" xfId="1" applyNumberFormat="1" applyFon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5" fontId="0" fillId="0" borderId="1" xfId="1" applyNumberFormat="1" applyFont="1" applyFill="1" applyBorder="1" applyAlignment="1">
      <alignment vertical="center"/>
    </xf>
    <xf numFmtId="38" fontId="5" fillId="2" borderId="0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38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1" applyFont="1"/>
    <xf numFmtId="0" fontId="0" fillId="0" borderId="0" xfId="0" applyAlignment="1">
      <alignment vertical="center" wrapText="1"/>
    </xf>
    <xf numFmtId="0" fontId="15" fillId="0" borderId="0" xfId="2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15" borderId="1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16" borderId="14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64" fontId="11" fillId="0" borderId="16" xfId="0" applyNumberFormat="1" applyFont="1" applyFill="1" applyBorder="1" applyAlignment="1">
      <alignment horizontal="center" vertical="center"/>
    </xf>
    <xf numFmtId="9" fontId="0" fillId="0" borderId="17" xfId="0" applyNumberFormat="1" applyBorder="1" applyAlignment="1">
      <alignment vertical="center"/>
    </xf>
    <xf numFmtId="164" fontId="11" fillId="0" borderId="18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9" fontId="0" fillId="0" borderId="18" xfId="1" applyFont="1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 indent="3"/>
    </xf>
    <xf numFmtId="0" fontId="0" fillId="0" borderId="8" xfId="0" applyBorder="1" applyAlignment="1">
      <alignment horizontal="left" vertical="center" wrapText="1" indent="3"/>
    </xf>
    <xf numFmtId="0" fontId="4" fillId="0" borderId="11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0" fontId="13" fillId="14" borderId="11" xfId="0" applyFont="1" applyFill="1" applyBorder="1" applyAlignment="1">
      <alignment horizontal="center" vertical="center" wrapText="1"/>
    </xf>
    <xf numFmtId="0" fontId="13" fillId="14" borderId="12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38" fontId="6" fillId="0" borderId="8" xfId="0" applyNumberFormat="1" applyFont="1" applyBorder="1" applyAlignment="1">
      <alignment horizontal="center" vertical="center"/>
    </xf>
    <xf numFmtId="38" fontId="5" fillId="0" borderId="0" xfId="0" applyNumberFormat="1" applyFont="1" applyBorder="1" applyAlignment="1">
      <alignment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CF3F8"/>
      <color rgb="FFE2ECF4"/>
      <color rgb="FF003296"/>
      <color rgb="FFFFE8BA"/>
      <color rgb="FFFCEEDE"/>
      <color rgb="FFF8D8B2"/>
      <color rgb="FFF1B265"/>
      <color rgb="FFEB9123"/>
      <color rgb="FFB6D0E4"/>
      <color rgb="FF6198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r>
              <a:rPr lang="en-US" sz="1600" b="1">
                <a:latin typeface="Franklin Gothic Book" panose="020B0503020102020204" pitchFamily="34" charset="0"/>
              </a:rPr>
              <a:t>National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013230005391533E-2"/>
          <c:y val="0.10531575119375139"/>
          <c:w val="0.81308188620891919"/>
          <c:h val="0.86794042310976183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2471A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B7E-450C-B2E2-6825CD760A4D}"/>
              </c:ext>
            </c:extLst>
          </c:dPt>
          <c:dPt>
            <c:idx val="1"/>
            <c:bubble3D val="0"/>
            <c:spPr>
              <a:solidFill>
                <a:srgbClr val="6198C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B7E-450C-B2E2-6825CD760A4D}"/>
              </c:ext>
            </c:extLst>
          </c:dPt>
          <c:dPt>
            <c:idx val="2"/>
            <c:bubble3D val="0"/>
            <c:spPr>
              <a:solidFill>
                <a:srgbClr val="B6D0E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B7E-450C-B2E2-6825CD760A4D}"/>
              </c:ext>
            </c:extLst>
          </c:dPt>
          <c:dPt>
            <c:idx val="3"/>
            <c:bubble3D val="0"/>
            <c:spPr>
              <a:solidFill>
                <a:srgbClr val="E2ECF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B7E-450C-B2E2-6825CD760A4D}"/>
              </c:ext>
            </c:extLst>
          </c:dPt>
          <c:dPt>
            <c:idx val="4"/>
            <c:bubble3D val="0"/>
            <c:spPr>
              <a:solidFill>
                <a:srgbClr val="EB912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B7E-450C-B2E2-6825CD760A4D}"/>
              </c:ext>
            </c:extLst>
          </c:dPt>
          <c:dPt>
            <c:idx val="5"/>
            <c:bubble3D val="0"/>
            <c:spPr>
              <a:solidFill>
                <a:srgbClr val="F1B26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B7E-450C-B2E2-6825CD760A4D}"/>
              </c:ext>
            </c:extLst>
          </c:dPt>
          <c:dPt>
            <c:idx val="6"/>
            <c:bubble3D val="0"/>
            <c:spPr>
              <a:solidFill>
                <a:srgbClr val="F8D8B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B7E-450C-B2E2-6825CD760A4D}"/>
              </c:ext>
            </c:extLst>
          </c:dPt>
          <c:dPt>
            <c:idx val="7"/>
            <c:bubble3D val="0"/>
            <c:spPr>
              <a:solidFill>
                <a:srgbClr val="FCEEDE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B7E-450C-B2E2-6825CD760A4D}"/>
              </c:ext>
            </c:extLst>
          </c:dPt>
          <c:dPt>
            <c:idx val="8"/>
            <c:bubble3D val="0"/>
            <c:spPr>
              <a:solidFill>
                <a:srgbClr val="FFE8BA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B7E-450C-B2E2-6825CD760A4D}"/>
              </c:ext>
            </c:extLst>
          </c:dPt>
          <c:cat>
            <c:strRef>
              <c:f>'Category Spending'!$B$168:$J$168</c:f>
              <c:strCache>
                <c:ptCount val="9"/>
                <c:pt idx="0">
                  <c:v>Basic Assistance</c:v>
                </c:pt>
                <c:pt idx="1">
                  <c:v>Work Activities</c:v>
                </c:pt>
                <c:pt idx="2">
                  <c:v>Work Supports and Supportive Services</c:v>
                </c:pt>
                <c:pt idx="3">
                  <c:v>Child Care</c:v>
                </c:pt>
                <c:pt idx="4">
                  <c:v>Administration &amp; Systems</c:v>
                </c:pt>
                <c:pt idx="5">
                  <c:v>Tax Credit</c:v>
                </c:pt>
                <c:pt idx="6">
                  <c:v>Pre-K</c:v>
                </c:pt>
                <c:pt idx="7">
                  <c:v>Child Welfare</c:v>
                </c:pt>
                <c:pt idx="8">
                  <c:v>Other</c:v>
                </c:pt>
              </c:strCache>
            </c:strRef>
          </c:cat>
          <c:val>
            <c:numRef>
              <c:f>'Category Spending'!$B$220:$J$220</c:f>
              <c:numCache>
                <c:formatCode>0.0%</c:formatCode>
                <c:ptCount val="9"/>
                <c:pt idx="0">
                  <c:v>0.24605896619403156</c:v>
                </c:pt>
                <c:pt idx="1">
                  <c:v>6.6630939732485878E-2</c:v>
                </c:pt>
                <c:pt idx="2">
                  <c:v>2.7806983614432821E-2</c:v>
                </c:pt>
                <c:pt idx="3">
                  <c:v>0.16888597505188876</c:v>
                </c:pt>
                <c:pt idx="4">
                  <c:v>9.9673810504920732E-2</c:v>
                </c:pt>
                <c:pt idx="5">
                  <c:v>8.1179486480962557E-2</c:v>
                </c:pt>
                <c:pt idx="6">
                  <c:v>5.990688253502733E-2</c:v>
                </c:pt>
                <c:pt idx="7">
                  <c:v>7.2867219603529862E-2</c:v>
                </c:pt>
                <c:pt idx="8">
                  <c:v>0.17698973628272049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B7E-450C-B2E2-6825CD760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'State Pie Graph'!$A$2</c:f>
          <c:strCache>
            <c:ptCount val="1"/>
            <c:pt idx="0">
              <c:v>Washington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013230005391533E-2"/>
          <c:y val="0.10531575119375139"/>
          <c:w val="0.81308188620891919"/>
          <c:h val="0.86794042310976183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2471A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EB1-44B8-9E1D-20732A746D6B}"/>
              </c:ext>
            </c:extLst>
          </c:dPt>
          <c:dPt>
            <c:idx val="1"/>
            <c:bubble3D val="0"/>
            <c:spPr>
              <a:solidFill>
                <a:srgbClr val="6198C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EB1-44B8-9E1D-20732A746D6B}"/>
              </c:ext>
            </c:extLst>
          </c:dPt>
          <c:dPt>
            <c:idx val="2"/>
            <c:bubble3D val="0"/>
            <c:spPr>
              <a:solidFill>
                <a:srgbClr val="B6D0E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EB1-44B8-9E1D-20732A746D6B}"/>
              </c:ext>
            </c:extLst>
          </c:dPt>
          <c:dPt>
            <c:idx val="3"/>
            <c:bubble3D val="0"/>
            <c:spPr>
              <a:solidFill>
                <a:srgbClr val="E2ECF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EB1-44B8-9E1D-20732A746D6B}"/>
              </c:ext>
            </c:extLst>
          </c:dPt>
          <c:dPt>
            <c:idx val="4"/>
            <c:bubble3D val="0"/>
            <c:spPr>
              <a:solidFill>
                <a:srgbClr val="EB912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EB1-44B8-9E1D-20732A746D6B}"/>
              </c:ext>
            </c:extLst>
          </c:dPt>
          <c:dPt>
            <c:idx val="5"/>
            <c:bubble3D val="0"/>
            <c:spPr>
              <a:solidFill>
                <a:srgbClr val="F1B26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EB1-44B8-9E1D-20732A746D6B}"/>
              </c:ext>
            </c:extLst>
          </c:dPt>
          <c:dPt>
            <c:idx val="6"/>
            <c:bubble3D val="0"/>
            <c:spPr>
              <a:solidFill>
                <a:srgbClr val="F8D8B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EB1-44B8-9E1D-20732A746D6B}"/>
              </c:ext>
            </c:extLst>
          </c:dPt>
          <c:dPt>
            <c:idx val="7"/>
            <c:bubble3D val="0"/>
            <c:spPr>
              <a:solidFill>
                <a:srgbClr val="FCEEDE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EB1-44B8-9E1D-20732A746D6B}"/>
              </c:ext>
            </c:extLst>
          </c:dPt>
          <c:dPt>
            <c:idx val="8"/>
            <c:bubble3D val="0"/>
            <c:spPr>
              <a:solidFill>
                <a:srgbClr val="FFE8BA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EB1-44B8-9E1D-20732A746D6B}"/>
              </c:ext>
            </c:extLst>
          </c:dPt>
          <c:cat>
            <c:strRef>
              <c:f>'Category Spending'!$B$168:$J$168</c:f>
              <c:strCache>
                <c:ptCount val="9"/>
                <c:pt idx="0">
                  <c:v>Basic Assistance</c:v>
                </c:pt>
                <c:pt idx="1">
                  <c:v>Work Activities</c:v>
                </c:pt>
                <c:pt idx="2">
                  <c:v>Work Supports and Supportive Services</c:v>
                </c:pt>
                <c:pt idx="3">
                  <c:v>Child Care</c:v>
                </c:pt>
                <c:pt idx="4">
                  <c:v>Administration &amp; Systems</c:v>
                </c:pt>
                <c:pt idx="5">
                  <c:v>Tax Credit</c:v>
                </c:pt>
                <c:pt idx="6">
                  <c:v>Pre-K</c:v>
                </c:pt>
                <c:pt idx="7">
                  <c:v>Child Welfare</c:v>
                </c:pt>
                <c:pt idx="8">
                  <c:v>Other</c:v>
                </c:pt>
              </c:strCache>
            </c:strRef>
          </c:cat>
          <c:val>
            <c:numRef>
              <c:f>'State Pie Graph'!$C$29:$K$29</c:f>
              <c:numCache>
                <c:formatCode>0.0%</c:formatCode>
                <c:ptCount val="9"/>
                <c:pt idx="0">
                  <c:v>0.14681664277248857</c:v>
                </c:pt>
                <c:pt idx="1">
                  <c:v>0.15334021899737363</c:v>
                </c:pt>
                <c:pt idx="2">
                  <c:v>4.068487583037181E-3</c:v>
                </c:pt>
                <c:pt idx="3">
                  <c:v>0.19923692507251536</c:v>
                </c:pt>
                <c:pt idx="4">
                  <c:v>7.2334480284188318E-2</c:v>
                </c:pt>
                <c:pt idx="5">
                  <c:v>0</c:v>
                </c:pt>
                <c:pt idx="6">
                  <c:v>4.642804064553642E-2</c:v>
                </c:pt>
                <c:pt idx="7">
                  <c:v>0</c:v>
                </c:pt>
                <c:pt idx="8">
                  <c:v>0.37777520464486053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EB1-44B8-9E1D-20732A746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3</xdr:col>
      <xdr:colOff>0</xdr:colOff>
      <xdr:row>28</xdr:row>
      <xdr:rowOff>9525</xdr:rowOff>
    </xdr:to>
    <xdr:sp macro="" textlink="">
      <xdr:nvSpPr>
        <xdr:cNvPr id="2" name="TextBox 1"/>
        <xdr:cNvSpPr txBox="1"/>
      </xdr:nvSpPr>
      <xdr:spPr>
        <a:xfrm>
          <a:off x="0" y="85725"/>
          <a:ext cx="7905750" cy="525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Contents of this Excel file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analyses in this spreadsheet use federal and state TANF spending data collected by the Department of Health and Human Services (HHS) using a financial data reporting form (Form ACF-196,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http://www.acf.hhs.gov/ofa/resource/tanf-acf-pi-2014-02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that states are required to submit no later than 45 days after the end of each quarter.  The data from fiscal year 2015 can be found here: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http://www.acf.hhs.gov/ofa/resource/tanf-financial-data-fy-2015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Tabs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- The "State Pie Graph" tab provides a visual overview of states' spending on CBPP's consolidated categories (see table below for 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the category breakdown).  Users can select a state to see how it compares to the national averages.  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- The "Category Spending" tab includes four 50-state tables, listing: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1. Total federal and state spending, by category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2. Federal spending, by category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3. State spending, by category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4. Category spending as a share of total spending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While these tables present federal and state spending separately to provide additional background detail, our analysis and graphics use the combined total federal and state spending.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Changes in HHS Financial Reporting Form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Beginning with fiscal year 2015, HHS amended the state reporting form to gain more information on spending in certain areas, such as Pre-K/Head Start, Child Welfare Services, and Supportive Services. These spending areas had not been explicitly broken out in the HHS data; rather, they were reported under other categories, such as Pregnancy Prevention, Authorized Under Prior Law (AUPL), and Other Nonassistance. Because of this reorganization, the data do not allow for a full longitudinal analysis of comparable categories of TANF spending back to 1997.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spreadsheet just includes data from 2015. However, CBPP can provide the data from 1997 to 2014 upon request. </a:t>
          </a:r>
        </a:p>
        <a:p>
          <a:endParaRPr lang="en-US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1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Updated November 2, 2016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771524</xdr:colOff>
      <xdr:row>4</xdr:row>
      <xdr:rowOff>47625</xdr:rowOff>
    </xdr:from>
    <xdr:to>
      <xdr:col>10</xdr:col>
      <xdr:colOff>914399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504825</xdr:colOff>
      <xdr:row>4</xdr:row>
      <xdr:rowOff>38100</xdr:rowOff>
    </xdr:from>
    <xdr:to>
      <xdr:col>6</xdr:col>
      <xdr:colOff>619125</xdr:colOff>
      <xdr:row>24</xdr:row>
      <xdr:rowOff>180975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1076328</xdr:colOff>
      <xdr:row>2</xdr:row>
      <xdr:rowOff>9525</xdr:rowOff>
    </xdr:to>
    <xdr:sp macro="" textlink="">
      <xdr:nvSpPr>
        <xdr:cNvPr id="2" name="TextBox 1"/>
        <xdr:cNvSpPr txBox="1"/>
      </xdr:nvSpPr>
      <xdr:spPr>
        <a:xfrm>
          <a:off x="0" y="0"/>
          <a:ext cx="10420353" cy="1466850"/>
        </a:xfrm>
        <a:prstGeom prst="rect">
          <a:avLst/>
        </a:prstGeom>
        <a:solidFill>
          <a:srgbClr val="ECF3F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i="1"/>
            <a:t>What's in this tab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              1. Total federal and state spending, by category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              2. Federal spending, by category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              3. State spending, by category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              4. Category spending as a share of total spending</a:t>
          </a:r>
        </a:p>
        <a:p>
          <a:endParaRPr lang="en-US" sz="1100" i="0" baseline="0"/>
        </a:p>
        <a:p>
          <a:r>
            <a:rPr lang="en-US" sz="1100" i="0" baseline="0"/>
            <a:t>The last table highlights core spending, which CBPP defines as basic assistance, work activities, work supports and supportive services, and child care.</a:t>
          </a:r>
        </a:p>
        <a:p>
          <a:r>
            <a:rPr lang="en-US" sz="1100" i="0" baseline="0"/>
            <a:t>(Scroll down)</a:t>
          </a:r>
          <a:endParaRPr lang="en-US" sz="1100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30:C71"/>
  <sheetViews>
    <sheetView tabSelected="1" topLeftCell="A28" workbookViewId="0">
      <selection activeCell="F16" sqref="F16"/>
    </sheetView>
  </sheetViews>
  <sheetFormatPr defaultRowHeight="15" x14ac:dyDescent="0.25"/>
  <cols>
    <col min="1" max="1" width="53.42578125" style="56" customWidth="1"/>
    <col min="2" max="2" width="46.42578125" style="56" customWidth="1"/>
    <col min="3" max="3" width="18.7109375" style="56" customWidth="1"/>
    <col min="4" max="16384" width="9.140625" style="56"/>
  </cols>
  <sheetData>
    <row r="30" spans="1:3" ht="18.75" x14ac:dyDescent="0.25">
      <c r="A30" s="96" t="s">
        <v>139</v>
      </c>
      <c r="B30" s="97"/>
      <c r="C30" s="98"/>
    </row>
    <row r="31" spans="1:3" x14ac:dyDescent="0.25">
      <c r="A31" s="71" t="s">
        <v>136</v>
      </c>
      <c r="B31" s="64" t="s">
        <v>137</v>
      </c>
      <c r="C31" s="58" t="s">
        <v>69</v>
      </c>
    </row>
    <row r="32" spans="1:3" s="59" customFormat="1" ht="45" x14ac:dyDescent="0.25">
      <c r="A32" s="90" t="s">
        <v>1</v>
      </c>
      <c r="B32" s="86" t="s">
        <v>70</v>
      </c>
      <c r="C32" s="65" t="s">
        <v>71</v>
      </c>
    </row>
    <row r="33" spans="1:3" s="59" customFormat="1" ht="30" x14ac:dyDescent="0.25">
      <c r="A33" s="91"/>
      <c r="B33" s="87" t="s">
        <v>72</v>
      </c>
      <c r="C33" s="66" t="s">
        <v>73</v>
      </c>
    </row>
    <row r="34" spans="1:3" s="59" customFormat="1" x14ac:dyDescent="0.25">
      <c r="A34" s="90" t="s">
        <v>74</v>
      </c>
      <c r="B34" s="86" t="s">
        <v>75</v>
      </c>
      <c r="C34" s="67">
        <v>2</v>
      </c>
    </row>
    <row r="35" spans="1:3" s="59" customFormat="1" ht="30" x14ac:dyDescent="0.25">
      <c r="A35" s="91"/>
      <c r="B35" s="87" t="s">
        <v>76</v>
      </c>
      <c r="C35" s="68" t="s">
        <v>77</v>
      </c>
    </row>
    <row r="36" spans="1:3" s="59" customFormat="1" x14ac:dyDescent="0.25">
      <c r="A36" s="90" t="s">
        <v>78</v>
      </c>
      <c r="B36" s="86" t="s">
        <v>79</v>
      </c>
      <c r="C36" s="65" t="s">
        <v>80</v>
      </c>
    </row>
    <row r="37" spans="1:3" s="59" customFormat="1" x14ac:dyDescent="0.25">
      <c r="A37" s="92"/>
      <c r="B37" s="88" t="s">
        <v>81</v>
      </c>
      <c r="C37" s="62" t="s">
        <v>82</v>
      </c>
    </row>
    <row r="38" spans="1:3" s="59" customFormat="1" x14ac:dyDescent="0.25">
      <c r="A38" s="91"/>
      <c r="B38" s="87" t="s">
        <v>83</v>
      </c>
      <c r="C38" s="66" t="s">
        <v>84</v>
      </c>
    </row>
    <row r="39" spans="1:3" s="59" customFormat="1" x14ac:dyDescent="0.25">
      <c r="A39" s="90" t="s">
        <v>3</v>
      </c>
      <c r="B39" s="86" t="s">
        <v>85</v>
      </c>
      <c r="C39" s="67">
        <v>10</v>
      </c>
    </row>
    <row r="40" spans="1:3" s="59" customFormat="1" x14ac:dyDescent="0.25">
      <c r="A40" s="91"/>
      <c r="B40" s="87" t="s">
        <v>86</v>
      </c>
      <c r="C40" s="68">
        <v>16</v>
      </c>
    </row>
    <row r="41" spans="1:3" s="59" customFormat="1" ht="15" customHeight="1" x14ac:dyDescent="0.25">
      <c r="A41" s="90" t="s">
        <v>87</v>
      </c>
      <c r="B41" s="86" t="s">
        <v>88</v>
      </c>
      <c r="C41" s="65" t="s">
        <v>89</v>
      </c>
    </row>
    <row r="42" spans="1:3" s="59" customFormat="1" x14ac:dyDescent="0.25">
      <c r="A42" s="92"/>
      <c r="B42" s="88" t="s">
        <v>90</v>
      </c>
      <c r="C42" s="62" t="s">
        <v>91</v>
      </c>
    </row>
    <row r="43" spans="1:3" s="59" customFormat="1" x14ac:dyDescent="0.25">
      <c r="A43" s="91"/>
      <c r="B43" s="87" t="s">
        <v>92</v>
      </c>
      <c r="C43" s="66" t="s">
        <v>93</v>
      </c>
    </row>
    <row r="44" spans="1:3" s="59" customFormat="1" x14ac:dyDescent="0.25">
      <c r="A44" s="90" t="s">
        <v>94</v>
      </c>
      <c r="B44" s="86" t="s">
        <v>95</v>
      </c>
      <c r="C44" s="67">
        <v>13</v>
      </c>
    </row>
    <row r="45" spans="1:3" s="59" customFormat="1" x14ac:dyDescent="0.25">
      <c r="A45" s="91"/>
      <c r="B45" s="87" t="s">
        <v>96</v>
      </c>
      <c r="C45" s="68">
        <v>14</v>
      </c>
    </row>
    <row r="46" spans="1:3" s="59" customFormat="1" x14ac:dyDescent="0.25">
      <c r="A46" s="85" t="s">
        <v>97</v>
      </c>
      <c r="B46" s="89"/>
      <c r="C46" s="63" t="s">
        <v>98</v>
      </c>
    </row>
    <row r="47" spans="1:3" s="59" customFormat="1" x14ac:dyDescent="0.25">
      <c r="A47" s="90" t="s">
        <v>7</v>
      </c>
      <c r="B47" s="86" t="s">
        <v>99</v>
      </c>
      <c r="C47" s="65"/>
    </row>
    <row r="48" spans="1:3" s="59" customFormat="1" ht="15.75" customHeight="1" x14ac:dyDescent="0.25">
      <c r="A48" s="92"/>
      <c r="B48" s="83" t="s">
        <v>120</v>
      </c>
      <c r="C48" s="62" t="s">
        <v>100</v>
      </c>
    </row>
    <row r="49" spans="1:3" s="59" customFormat="1" x14ac:dyDescent="0.25">
      <c r="A49" s="92"/>
      <c r="B49" s="83" t="s">
        <v>121</v>
      </c>
      <c r="C49" s="62" t="s">
        <v>101</v>
      </c>
    </row>
    <row r="50" spans="1:3" s="59" customFormat="1" ht="16.5" customHeight="1" x14ac:dyDescent="0.25">
      <c r="A50" s="92"/>
      <c r="B50" s="83" t="s">
        <v>122</v>
      </c>
      <c r="C50" s="62" t="s">
        <v>102</v>
      </c>
    </row>
    <row r="51" spans="1:3" s="59" customFormat="1" x14ac:dyDescent="0.25">
      <c r="A51" s="92"/>
      <c r="B51" s="88" t="s">
        <v>103</v>
      </c>
      <c r="C51" s="62"/>
    </row>
    <row r="52" spans="1:3" s="59" customFormat="1" x14ac:dyDescent="0.25">
      <c r="A52" s="92"/>
      <c r="B52" s="83" t="s">
        <v>119</v>
      </c>
      <c r="C52" s="62" t="s">
        <v>104</v>
      </c>
    </row>
    <row r="53" spans="1:3" s="59" customFormat="1" x14ac:dyDescent="0.25">
      <c r="A53" s="92"/>
      <c r="B53" s="83" t="s">
        <v>118</v>
      </c>
      <c r="C53" s="62" t="s">
        <v>105</v>
      </c>
    </row>
    <row r="54" spans="1:3" s="59" customFormat="1" x14ac:dyDescent="0.25">
      <c r="A54" s="93" t="s">
        <v>106</v>
      </c>
      <c r="B54" s="86" t="s">
        <v>107</v>
      </c>
      <c r="C54" s="69">
        <v>3</v>
      </c>
    </row>
    <row r="55" spans="1:3" s="59" customFormat="1" x14ac:dyDescent="0.25">
      <c r="A55" s="94"/>
      <c r="B55" s="88" t="s">
        <v>108</v>
      </c>
      <c r="C55" s="70">
        <v>12</v>
      </c>
    </row>
    <row r="56" spans="1:3" s="59" customFormat="1" x14ac:dyDescent="0.25">
      <c r="A56" s="94"/>
      <c r="B56" s="88" t="s">
        <v>109</v>
      </c>
      <c r="C56" s="70">
        <v>15</v>
      </c>
    </row>
    <row r="57" spans="1:3" s="59" customFormat="1" x14ac:dyDescent="0.25">
      <c r="A57" s="94"/>
      <c r="B57" s="88" t="s">
        <v>110</v>
      </c>
      <c r="C57" s="70">
        <v>17</v>
      </c>
    </row>
    <row r="58" spans="1:3" s="59" customFormat="1" x14ac:dyDescent="0.25">
      <c r="A58" s="94"/>
      <c r="B58" s="88" t="s">
        <v>111</v>
      </c>
      <c r="C58" s="70"/>
    </row>
    <row r="59" spans="1:3" s="59" customFormat="1" x14ac:dyDescent="0.25">
      <c r="A59" s="94"/>
      <c r="B59" s="83" t="s">
        <v>112</v>
      </c>
      <c r="C59" s="70">
        <v>18</v>
      </c>
    </row>
    <row r="60" spans="1:3" s="59" customFormat="1" ht="30" x14ac:dyDescent="0.25">
      <c r="A60" s="94"/>
      <c r="B60" s="83" t="s">
        <v>138</v>
      </c>
      <c r="C60" s="70">
        <v>19</v>
      </c>
    </row>
    <row r="61" spans="1:3" s="59" customFormat="1" x14ac:dyDescent="0.25">
      <c r="A61" s="94"/>
      <c r="B61" s="88" t="s">
        <v>113</v>
      </c>
      <c r="C61" s="70">
        <v>21</v>
      </c>
    </row>
    <row r="62" spans="1:3" s="59" customFormat="1" x14ac:dyDescent="0.25">
      <c r="A62" s="94"/>
      <c r="B62" s="88" t="s">
        <v>8</v>
      </c>
      <c r="C62" s="70">
        <v>23</v>
      </c>
    </row>
    <row r="63" spans="1:3" s="59" customFormat="1" ht="30" x14ac:dyDescent="0.25">
      <c r="A63" s="94"/>
      <c r="B63" s="88" t="s">
        <v>143</v>
      </c>
      <c r="C63" s="62"/>
    </row>
    <row r="64" spans="1:3" x14ac:dyDescent="0.25">
      <c r="A64" s="94"/>
      <c r="B64" s="83" t="s">
        <v>114</v>
      </c>
      <c r="C64" s="62" t="s">
        <v>115</v>
      </c>
    </row>
    <row r="65" spans="1:3" x14ac:dyDescent="0.25">
      <c r="A65" s="95"/>
      <c r="B65" s="84" t="s">
        <v>116</v>
      </c>
      <c r="C65" s="66" t="s">
        <v>117</v>
      </c>
    </row>
    <row r="66" spans="1:3" x14ac:dyDescent="0.25">
      <c r="A66" s="57"/>
      <c r="B66" s="60"/>
      <c r="C66" s="61"/>
    </row>
    <row r="67" spans="1:3" x14ac:dyDescent="0.25">
      <c r="A67" s="59"/>
      <c r="B67" s="60"/>
      <c r="C67" s="61"/>
    </row>
    <row r="68" spans="1:3" x14ac:dyDescent="0.25">
      <c r="A68" s="59"/>
      <c r="B68" s="59"/>
    </row>
    <row r="69" spans="1:3" x14ac:dyDescent="0.25">
      <c r="A69" s="59"/>
      <c r="B69" s="59"/>
    </row>
    <row r="70" spans="1:3" x14ac:dyDescent="0.25">
      <c r="A70" s="59"/>
      <c r="B70" s="59"/>
    </row>
    <row r="71" spans="1:3" x14ac:dyDescent="0.25">
      <c r="B71" s="59"/>
    </row>
  </sheetData>
  <mergeCells count="9">
    <mergeCell ref="A44:A45"/>
    <mergeCell ref="A47:A53"/>
    <mergeCell ref="A54:A65"/>
    <mergeCell ref="A41:A43"/>
    <mergeCell ref="A30:C30"/>
    <mergeCell ref="A32:A33"/>
    <mergeCell ref="A34:A35"/>
    <mergeCell ref="A36:A38"/>
    <mergeCell ref="A39:A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A2" sqref="A2"/>
    </sheetView>
  </sheetViews>
  <sheetFormatPr defaultRowHeight="15" x14ac:dyDescent="0.25"/>
  <cols>
    <col min="1" max="1" width="24" style="5" customWidth="1"/>
    <col min="2" max="2" width="22.140625" style="5" customWidth="1"/>
    <col min="3" max="3" width="15.5703125" style="5" customWidth="1"/>
    <col min="4" max="4" width="14.7109375" style="5" customWidth="1"/>
    <col min="5" max="5" width="16.7109375" style="5" customWidth="1"/>
    <col min="6" max="6" width="14.5703125" style="5" customWidth="1"/>
    <col min="7" max="7" width="16.5703125" style="5" customWidth="1"/>
    <col min="8" max="8" width="14.7109375" style="5" customWidth="1"/>
    <col min="9" max="9" width="15.42578125" style="5" customWidth="1"/>
    <col min="10" max="10" width="14.42578125" style="5" customWidth="1"/>
    <col min="11" max="11" width="13.85546875" style="5" customWidth="1"/>
    <col min="12" max="12" width="2.140625" style="5" customWidth="1"/>
    <col min="13" max="13" width="20.85546875" style="5" customWidth="1"/>
    <col min="14" max="15" width="1.5703125" style="5" customWidth="1"/>
    <col min="16" max="16" width="19.42578125" style="5" customWidth="1"/>
    <col min="17" max="16384" width="9.140625" style="5"/>
  </cols>
  <sheetData>
    <row r="1" spans="1:2" ht="15.75" thickBot="1" x14ac:dyDescent="0.3"/>
    <row r="2" spans="1:2" ht="15.75" thickBot="1" x14ac:dyDescent="0.3">
      <c r="A2" s="32" t="s">
        <v>56</v>
      </c>
      <c r="B2" s="5" t="s">
        <v>146</v>
      </c>
    </row>
    <row r="3" spans="1:2" ht="15.75" thickBot="1" x14ac:dyDescent="0.3"/>
    <row r="4" spans="1:2" x14ac:dyDescent="0.25">
      <c r="A4" s="73" t="s">
        <v>135</v>
      </c>
      <c r="B4" s="74">
        <f>VLOOKUP($A$2,'SFAG &amp; MOE'!$A$2:$I$53,2,0)</f>
        <v>380544968</v>
      </c>
    </row>
    <row r="5" spans="1:2" x14ac:dyDescent="0.25">
      <c r="A5" s="75" t="s">
        <v>133</v>
      </c>
      <c r="B5" s="76">
        <f>VLOOKUP($A$2,'SFAG &amp; MOE'!$A$2:$I$53,4,0)</f>
        <v>256055519.86401093</v>
      </c>
    </row>
    <row r="6" spans="1:2" x14ac:dyDescent="0.25">
      <c r="A6" s="75" t="s">
        <v>134</v>
      </c>
      <c r="B6" s="76">
        <f>VLOOKUP($A$2,'SFAG &amp; MOE'!$A$2:$I$53,5,0)</f>
        <v>273125887.854945</v>
      </c>
    </row>
    <row r="7" spans="1:2" x14ac:dyDescent="0.25">
      <c r="A7" s="77" t="s">
        <v>145</v>
      </c>
      <c r="B7" s="78">
        <f>VLOOKUP($A$2,'SFAG &amp; MOE'!$A$2:$I$53,9,0)</f>
        <v>1.7759929496599629</v>
      </c>
    </row>
    <row r="8" spans="1:2" x14ac:dyDescent="0.25">
      <c r="A8" s="79"/>
      <c r="B8" s="80"/>
    </row>
    <row r="9" spans="1:2" ht="30.75" thickBot="1" x14ac:dyDescent="0.3">
      <c r="A9" s="81" t="s">
        <v>0</v>
      </c>
      <c r="B9" s="82">
        <f>VLOOKUP($A$2,'Category Spending'!$A$3:$L$54,12,0)</f>
        <v>1049278611</v>
      </c>
    </row>
    <row r="27" spans="1:16" ht="45" x14ac:dyDescent="0.25">
      <c r="C27" s="16" t="s">
        <v>1</v>
      </c>
      <c r="D27" s="17" t="s">
        <v>2</v>
      </c>
      <c r="E27" s="18" t="s">
        <v>63</v>
      </c>
      <c r="F27" s="19" t="s">
        <v>4</v>
      </c>
      <c r="G27" s="20" t="s">
        <v>62</v>
      </c>
      <c r="H27" s="21" t="s">
        <v>5</v>
      </c>
      <c r="I27" s="22" t="s">
        <v>6</v>
      </c>
      <c r="J27" s="23" t="s">
        <v>7</v>
      </c>
      <c r="K27" s="24" t="s">
        <v>8</v>
      </c>
      <c r="M27" s="5" t="s">
        <v>68</v>
      </c>
    </row>
    <row r="28" spans="1:16" s="15" customFormat="1" x14ac:dyDescent="0.25">
      <c r="A28" s="100" t="str">
        <f>A2</f>
        <v>Washington</v>
      </c>
      <c r="B28" s="34" t="s">
        <v>123</v>
      </c>
      <c r="C28" s="35">
        <f>VLOOKUP($A$2,'Category Spending'!$A$3:$L$54,2,0)</f>
        <v>154051563</v>
      </c>
      <c r="D28" s="35">
        <f>VLOOKUP($A$2,'Category Spending'!$A$3:$L$54,3,0)</f>
        <v>160896612</v>
      </c>
      <c r="E28" s="35">
        <f>VLOOKUP($A$2,'Category Spending'!$A$3:$L$54,4,0)</f>
        <v>4268977</v>
      </c>
      <c r="F28" s="35">
        <f>VLOOKUP($A$2,'Category Spending'!$A$3:$L$54,5,0)</f>
        <v>209055044</v>
      </c>
      <c r="G28" s="35">
        <f>VLOOKUP($A$2,'Category Spending'!$A$3:$L$54,6,0)</f>
        <v>75899023</v>
      </c>
      <c r="H28" s="35">
        <f>VLOOKUP($A$2,'Category Spending'!$A$3:$L$54,7,0)</f>
        <v>0</v>
      </c>
      <c r="I28" s="35">
        <f>VLOOKUP($A$2,'Category Spending'!$A$3:$L$54,8,0)</f>
        <v>48715950</v>
      </c>
      <c r="J28" s="35">
        <f>VLOOKUP($A$2,'Category Spending'!$A$3:$L$54,9,0)</f>
        <v>0</v>
      </c>
      <c r="K28" s="35">
        <f>VLOOKUP($A$2,'Category Spending'!$A$3:$L$54,10,0)</f>
        <v>396391442</v>
      </c>
      <c r="L28" s="31"/>
      <c r="M28" s="49">
        <f>SUM(C28:F28)</f>
        <v>528272196</v>
      </c>
      <c r="N28" s="33"/>
      <c r="O28" s="33"/>
    </row>
    <row r="29" spans="1:16" s="15" customFormat="1" x14ac:dyDescent="0.25">
      <c r="A29" s="100"/>
      <c r="B29" s="34" t="s">
        <v>65</v>
      </c>
      <c r="C29" s="36">
        <f t="shared" ref="C29:K29" si="0">C28/$B$9</f>
        <v>0.14681664277248857</v>
      </c>
      <c r="D29" s="36">
        <f t="shared" si="0"/>
        <v>0.15334021899737363</v>
      </c>
      <c r="E29" s="36">
        <f t="shared" si="0"/>
        <v>4.068487583037181E-3</v>
      </c>
      <c r="F29" s="36">
        <f t="shared" si="0"/>
        <v>0.19923692507251536</v>
      </c>
      <c r="G29" s="36">
        <f t="shared" si="0"/>
        <v>7.2334480284188318E-2</v>
      </c>
      <c r="H29" s="36">
        <f t="shared" si="0"/>
        <v>0</v>
      </c>
      <c r="I29" s="36">
        <f t="shared" si="0"/>
        <v>4.642804064553642E-2</v>
      </c>
      <c r="J29" s="36">
        <f t="shared" si="0"/>
        <v>0</v>
      </c>
      <c r="K29" s="36">
        <f t="shared" si="0"/>
        <v>0.37777520464486053</v>
      </c>
      <c r="M29" s="50">
        <f>SUM(C29:F29)</f>
        <v>0.5034622744254148</v>
      </c>
      <c r="N29" s="33"/>
      <c r="O29" s="33"/>
      <c r="P29" s="25"/>
    </row>
    <row r="30" spans="1:16" s="15" customFormat="1" x14ac:dyDescent="0.25">
      <c r="A30" s="100"/>
      <c r="B30" s="34" t="s">
        <v>66</v>
      </c>
      <c r="C30" s="37">
        <f>RANK(C29,'Category Spending'!B169:B219,0)</f>
        <v>36</v>
      </c>
      <c r="D30" s="37">
        <f>RANK(D29,'Category Spending'!C169:C219,0)</f>
        <v>6</v>
      </c>
      <c r="E30" s="37">
        <f>RANK(E29,'Category Spending'!D169:D219,0)</f>
        <v>43</v>
      </c>
      <c r="F30" s="37">
        <f>RANK(F29,'Category Spending'!E169:E219,0)</f>
        <v>19</v>
      </c>
      <c r="G30" s="37">
        <f>RANK(G29,'Category Spending'!F169:F219,0)</f>
        <v>37</v>
      </c>
      <c r="H30" s="37">
        <f>RANK(H29,'Category Spending'!G169:G219,0)</f>
        <v>21</v>
      </c>
      <c r="I30" s="37">
        <f>RANK(I29,'Category Spending'!H169:H219,0)</f>
        <v>14</v>
      </c>
      <c r="J30" s="37">
        <f>RANK(J29,'Category Spending'!I169:I219,0)</f>
        <v>35</v>
      </c>
      <c r="K30" s="37">
        <f>RANK(K29,'Category Spending'!J169:J219,0)</f>
        <v>6</v>
      </c>
      <c r="L30" s="37"/>
      <c r="M30" s="37">
        <f>RANK(M29,'Category Spending'!L169:L219,0)</f>
        <v>27</v>
      </c>
      <c r="N30" s="33"/>
      <c r="O30" s="33"/>
      <c r="P30" s="25"/>
    </row>
    <row r="31" spans="1:16" s="15" customFormat="1" ht="8.25" customHeight="1" x14ac:dyDescent="0.25">
      <c r="A31" s="26"/>
      <c r="C31" s="27"/>
      <c r="D31" s="27"/>
      <c r="E31" s="28"/>
      <c r="F31" s="29"/>
      <c r="G31" s="30"/>
      <c r="H31" s="29"/>
      <c r="I31" s="29"/>
      <c r="J31" s="29"/>
      <c r="K31" s="29"/>
      <c r="N31" s="33"/>
      <c r="O31" s="33"/>
      <c r="P31" s="25"/>
    </row>
    <row r="32" spans="1:16" x14ac:dyDescent="0.25">
      <c r="A32" s="99" t="s">
        <v>64</v>
      </c>
      <c r="B32" s="34" t="s">
        <v>123</v>
      </c>
      <c r="C32" s="38">
        <v>7797359706</v>
      </c>
      <c r="D32" s="38">
        <v>2111467071</v>
      </c>
      <c r="E32" s="38">
        <v>881175179</v>
      </c>
      <c r="F32" s="38">
        <v>5351825691</v>
      </c>
      <c r="G32" s="38">
        <v>3158562217</v>
      </c>
      <c r="H32" s="38">
        <v>2572495799</v>
      </c>
      <c r="I32" s="38">
        <v>1898388501</v>
      </c>
      <c r="J32" s="38">
        <v>2309088471</v>
      </c>
      <c r="K32" s="38">
        <v>5608625686</v>
      </c>
      <c r="M32" s="38">
        <f>SUM(C32:F32)</f>
        <v>16141827647</v>
      </c>
      <c r="N32" s="33"/>
      <c r="O32" s="33"/>
      <c r="P32" s="72"/>
    </row>
    <row r="33" spans="1:13" x14ac:dyDescent="0.25">
      <c r="A33" s="99"/>
      <c r="B33" s="34" t="s">
        <v>65</v>
      </c>
      <c r="C33" s="39">
        <f>C32/'Category Spending'!$L$55</f>
        <v>0.24605896619403156</v>
      </c>
      <c r="D33" s="39">
        <f>D32/'Category Spending'!$L$55</f>
        <v>6.6630939732485878E-2</v>
      </c>
      <c r="E33" s="39">
        <f>E32/'Category Spending'!$L$55</f>
        <v>2.7806983614432821E-2</v>
      </c>
      <c r="F33" s="39">
        <f>F32/'Category Spending'!$L$55</f>
        <v>0.16888597505188876</v>
      </c>
      <c r="G33" s="39">
        <f>G32/'Category Spending'!$L$55</f>
        <v>9.9673810504920732E-2</v>
      </c>
      <c r="H33" s="39">
        <f>H32/'Category Spending'!$L$55</f>
        <v>8.1179486480962557E-2</v>
      </c>
      <c r="I33" s="39">
        <f>I32/'Category Spending'!$L$55</f>
        <v>5.990688253502733E-2</v>
      </c>
      <c r="J33" s="39">
        <f>J32/'Category Spending'!$L$55</f>
        <v>7.2867219603529862E-2</v>
      </c>
      <c r="K33" s="39">
        <f>K32/'Category Spending'!$L$55</f>
        <v>0.17698973628272049</v>
      </c>
      <c r="M33" s="39">
        <f>SUM(C33:F33)</f>
        <v>0.5093828645928391</v>
      </c>
    </row>
    <row r="35" spans="1:13" x14ac:dyDescent="0.25">
      <c r="D35" s="44"/>
    </row>
  </sheetData>
  <mergeCells count="2">
    <mergeCell ref="A32:A33"/>
    <mergeCell ref="A28:A30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'Category Spending'!$A$4:$A$54</xm:f>
          </x14:formula1>
          <xm:sqref>A2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0"/>
  <sheetViews>
    <sheetView topLeftCell="A34" workbookViewId="0">
      <selection activeCell="P4" sqref="P4"/>
    </sheetView>
  </sheetViews>
  <sheetFormatPr defaultRowHeight="15" x14ac:dyDescent="0.25"/>
  <cols>
    <col min="1" max="1" width="17.140625" style="5" customWidth="1"/>
    <col min="2" max="2" width="13.7109375" style="5" customWidth="1"/>
    <col min="3" max="4" width="13" style="5" customWidth="1"/>
    <col min="5" max="5" width="14.5703125" style="5" customWidth="1"/>
    <col min="6" max="10" width="13" style="5" customWidth="1"/>
    <col min="11" max="11" width="3.7109375" style="5" customWidth="1"/>
    <col min="12" max="12" width="16.28515625" style="5" customWidth="1"/>
    <col min="13" max="13" width="9.140625" style="5" customWidth="1"/>
    <col min="14" max="14" width="17.85546875" style="5" customWidth="1"/>
    <col min="15" max="16384" width="9.140625" style="5"/>
  </cols>
  <sheetData>
    <row r="1" spans="1:12" ht="59.25" customHeight="1" x14ac:dyDescent="0.25">
      <c r="A1" s="102"/>
      <c r="B1" s="3"/>
      <c r="C1" s="3"/>
      <c r="D1" s="4"/>
      <c r="E1" s="3"/>
      <c r="F1" s="3"/>
      <c r="G1" s="3"/>
      <c r="H1" s="3"/>
      <c r="I1" s="3"/>
      <c r="J1" s="3"/>
      <c r="K1" s="3"/>
    </row>
    <row r="2" spans="1:12" ht="55.5" customHeight="1" x14ac:dyDescent="0.25">
      <c r="A2" s="102"/>
      <c r="B2" s="3"/>
      <c r="C2" s="3"/>
      <c r="D2" s="4"/>
      <c r="E2" s="3"/>
      <c r="F2" s="3"/>
      <c r="G2" s="3"/>
      <c r="H2" s="3"/>
      <c r="I2" s="3"/>
      <c r="J2" s="3"/>
      <c r="K2" s="3"/>
    </row>
    <row r="3" spans="1:12" ht="51" customHeight="1" x14ac:dyDescent="0.25">
      <c r="A3" s="12" t="s">
        <v>140</v>
      </c>
      <c r="B3" s="11" t="s">
        <v>1</v>
      </c>
      <c r="C3" s="11" t="s">
        <v>2</v>
      </c>
      <c r="D3" s="11" t="s">
        <v>3</v>
      </c>
      <c r="E3" s="11" t="s">
        <v>4</v>
      </c>
      <c r="F3" s="1" t="s">
        <v>62</v>
      </c>
      <c r="G3" s="1" t="s">
        <v>5</v>
      </c>
      <c r="H3" s="1" t="s">
        <v>6</v>
      </c>
      <c r="I3" s="1" t="s">
        <v>7</v>
      </c>
      <c r="J3" s="11" t="s">
        <v>8</v>
      </c>
      <c r="L3" s="11" t="s">
        <v>0</v>
      </c>
    </row>
    <row r="4" spans="1:12" x14ac:dyDescent="0.25">
      <c r="A4" s="2" t="s">
        <v>9</v>
      </c>
      <c r="B4" s="6">
        <f t="shared" ref="B4:J4" si="0">B59+B114</f>
        <v>31558999</v>
      </c>
      <c r="C4" s="6">
        <f t="shared" si="0"/>
        <v>3517076</v>
      </c>
      <c r="D4" s="6">
        <f t="shared" si="0"/>
        <v>4519743</v>
      </c>
      <c r="E4" s="6">
        <f t="shared" si="0"/>
        <v>5880726</v>
      </c>
      <c r="F4" s="6">
        <f t="shared" si="0"/>
        <v>30080209</v>
      </c>
      <c r="G4" s="6">
        <f t="shared" si="0"/>
        <v>0</v>
      </c>
      <c r="H4" s="6">
        <f t="shared" si="0"/>
        <v>16469885</v>
      </c>
      <c r="I4" s="6">
        <f t="shared" si="0"/>
        <v>29767094</v>
      </c>
      <c r="J4" s="6">
        <f t="shared" si="0"/>
        <v>48167150</v>
      </c>
      <c r="L4" s="6">
        <f t="shared" ref="L4:L35" si="1">L59+L114</f>
        <v>169960882</v>
      </c>
    </row>
    <row r="5" spans="1:12" x14ac:dyDescent="0.25">
      <c r="A5" s="2" t="s">
        <v>10</v>
      </c>
      <c r="B5" s="6">
        <f t="shared" ref="B5:J5" si="2">B60+B115</f>
        <v>46192118</v>
      </c>
      <c r="C5" s="6">
        <f t="shared" si="2"/>
        <v>10042337</v>
      </c>
      <c r="D5" s="6">
        <f t="shared" si="2"/>
        <v>965318</v>
      </c>
      <c r="E5" s="6">
        <f t="shared" si="2"/>
        <v>18604444</v>
      </c>
      <c r="F5" s="6">
        <f t="shared" si="2"/>
        <v>6720937</v>
      </c>
      <c r="G5" s="6">
        <f t="shared" si="2"/>
        <v>0</v>
      </c>
      <c r="H5" s="6">
        <f t="shared" si="2"/>
        <v>0</v>
      </c>
      <c r="I5" s="6">
        <f t="shared" si="2"/>
        <v>0</v>
      </c>
      <c r="J5" s="6">
        <f t="shared" si="2"/>
        <v>4851822</v>
      </c>
      <c r="L5" s="6">
        <f t="shared" si="1"/>
        <v>87376976</v>
      </c>
    </row>
    <row r="6" spans="1:12" x14ac:dyDescent="0.25">
      <c r="A6" s="2" t="s">
        <v>11</v>
      </c>
      <c r="B6" s="6">
        <f t="shared" ref="B6:J6" si="3">B61+B116</f>
        <v>27090761</v>
      </c>
      <c r="C6" s="6">
        <f t="shared" si="3"/>
        <v>7551887</v>
      </c>
      <c r="D6" s="6">
        <f t="shared" si="3"/>
        <v>1961847</v>
      </c>
      <c r="E6" s="6">
        <f t="shared" si="3"/>
        <v>0</v>
      </c>
      <c r="F6" s="6">
        <f t="shared" si="3"/>
        <v>58148897</v>
      </c>
      <c r="G6" s="6">
        <f t="shared" si="3"/>
        <v>0</v>
      </c>
      <c r="H6" s="6">
        <f t="shared" si="3"/>
        <v>0</v>
      </c>
      <c r="I6" s="6">
        <f t="shared" si="3"/>
        <v>228047472</v>
      </c>
      <c r="J6" s="6">
        <f t="shared" si="3"/>
        <v>146065693</v>
      </c>
      <c r="L6" s="6">
        <f t="shared" si="1"/>
        <v>468866557</v>
      </c>
    </row>
    <row r="7" spans="1:12" x14ac:dyDescent="0.25">
      <c r="A7" s="2" t="s">
        <v>12</v>
      </c>
      <c r="B7" s="6">
        <f t="shared" ref="B7:J7" si="4">B62+B117</f>
        <v>9212268</v>
      </c>
      <c r="C7" s="6">
        <f t="shared" si="4"/>
        <v>15905139</v>
      </c>
      <c r="D7" s="6">
        <f t="shared" si="4"/>
        <v>1752171</v>
      </c>
      <c r="E7" s="6">
        <f t="shared" si="4"/>
        <v>385277</v>
      </c>
      <c r="F7" s="6">
        <f t="shared" si="4"/>
        <v>15712636</v>
      </c>
      <c r="G7" s="6">
        <f t="shared" si="4"/>
        <v>0</v>
      </c>
      <c r="H7" s="6">
        <f t="shared" si="4"/>
        <v>0</v>
      </c>
      <c r="I7" s="6">
        <f t="shared" si="4"/>
        <v>0</v>
      </c>
      <c r="J7" s="6">
        <f t="shared" si="4"/>
        <v>101344688</v>
      </c>
      <c r="L7" s="6">
        <f t="shared" si="1"/>
        <v>144312179</v>
      </c>
    </row>
    <row r="8" spans="1:12" x14ac:dyDescent="0.25">
      <c r="A8" s="2" t="s">
        <v>13</v>
      </c>
      <c r="B8" s="6">
        <f t="shared" ref="B8:J8" si="5">B63+B118</f>
        <v>2838726503</v>
      </c>
      <c r="C8" s="6">
        <f t="shared" si="5"/>
        <v>652447693</v>
      </c>
      <c r="D8" s="6">
        <f t="shared" si="5"/>
        <v>399028455</v>
      </c>
      <c r="E8" s="6">
        <f t="shared" si="5"/>
        <v>896082757</v>
      </c>
      <c r="F8" s="6">
        <f t="shared" si="5"/>
        <v>811589083</v>
      </c>
      <c r="G8" s="6">
        <f t="shared" si="5"/>
        <v>0</v>
      </c>
      <c r="H8" s="6">
        <f t="shared" si="5"/>
        <v>0</v>
      </c>
      <c r="I8" s="6">
        <f t="shared" si="5"/>
        <v>975735</v>
      </c>
      <c r="J8" s="6">
        <f t="shared" si="5"/>
        <v>1039439815</v>
      </c>
      <c r="L8" s="6">
        <f t="shared" si="1"/>
        <v>6638290041</v>
      </c>
    </row>
    <row r="9" spans="1:12" x14ac:dyDescent="0.25">
      <c r="A9" s="2" t="s">
        <v>14</v>
      </c>
      <c r="B9" s="6">
        <f t="shared" ref="B9:J9" si="6">B64+B119</f>
        <v>76899072</v>
      </c>
      <c r="C9" s="6">
        <f t="shared" si="6"/>
        <v>10735019</v>
      </c>
      <c r="D9" s="6">
        <f t="shared" si="6"/>
        <v>23296028</v>
      </c>
      <c r="E9" s="6">
        <f t="shared" si="6"/>
        <v>30564232</v>
      </c>
      <c r="F9" s="6">
        <f t="shared" si="6"/>
        <v>51644232</v>
      </c>
      <c r="G9" s="6">
        <f t="shared" si="6"/>
        <v>4767752</v>
      </c>
      <c r="H9" s="6">
        <f t="shared" si="6"/>
        <v>62943078</v>
      </c>
      <c r="I9" s="6">
        <f t="shared" si="6"/>
        <v>44075674</v>
      </c>
      <c r="J9" s="6">
        <f t="shared" si="6"/>
        <v>36743125</v>
      </c>
      <c r="L9" s="6">
        <f t="shared" si="1"/>
        <v>341668212</v>
      </c>
    </row>
    <row r="10" spans="1:12" x14ac:dyDescent="0.25">
      <c r="A10" s="2" t="s">
        <v>15</v>
      </c>
      <c r="B10" s="6">
        <f t="shared" ref="B10:J10" si="7">B65+B120</f>
        <v>69820413</v>
      </c>
      <c r="C10" s="6">
        <f t="shared" si="7"/>
        <v>16374223</v>
      </c>
      <c r="D10" s="6">
        <f t="shared" si="7"/>
        <v>10798293</v>
      </c>
      <c r="E10" s="6">
        <f t="shared" si="7"/>
        <v>56292730</v>
      </c>
      <c r="F10" s="6">
        <f t="shared" si="7"/>
        <v>89246397</v>
      </c>
      <c r="G10" s="6">
        <f t="shared" si="7"/>
        <v>0</v>
      </c>
      <c r="H10" s="6">
        <f t="shared" si="7"/>
        <v>83616896</v>
      </c>
      <c r="I10" s="6">
        <f t="shared" si="7"/>
        <v>54913808</v>
      </c>
      <c r="J10" s="6">
        <f t="shared" si="7"/>
        <v>124647406</v>
      </c>
      <c r="L10" s="6">
        <f t="shared" si="1"/>
        <v>505710166</v>
      </c>
    </row>
    <row r="11" spans="1:12" x14ac:dyDescent="0.25">
      <c r="A11" s="2" t="s">
        <v>16</v>
      </c>
      <c r="B11" s="6">
        <f t="shared" ref="B11:J11" si="8">B66+B121</f>
        <v>20371477</v>
      </c>
      <c r="C11" s="6">
        <f t="shared" si="8"/>
        <v>5986050</v>
      </c>
      <c r="D11" s="6">
        <f t="shared" si="8"/>
        <v>375896</v>
      </c>
      <c r="E11" s="6">
        <f t="shared" si="8"/>
        <v>48791329</v>
      </c>
      <c r="F11" s="6">
        <f t="shared" si="8"/>
        <v>7263936</v>
      </c>
      <c r="G11" s="6">
        <f t="shared" si="8"/>
        <v>0</v>
      </c>
      <c r="H11" s="6">
        <f t="shared" si="8"/>
        <v>0</v>
      </c>
      <c r="I11" s="6">
        <f t="shared" si="8"/>
        <v>0</v>
      </c>
      <c r="J11" s="6">
        <f t="shared" si="8"/>
        <v>12195592</v>
      </c>
      <c r="L11" s="6">
        <f t="shared" si="1"/>
        <v>94984280</v>
      </c>
    </row>
    <row r="12" spans="1:12" x14ac:dyDescent="0.25">
      <c r="A12" s="2" t="s">
        <v>17</v>
      </c>
      <c r="B12" s="6">
        <f t="shared" ref="B12:J12" si="9">B67+B122</f>
        <v>70201545</v>
      </c>
      <c r="C12" s="6">
        <f t="shared" si="9"/>
        <v>37351571</v>
      </c>
      <c r="D12" s="6">
        <f t="shared" si="9"/>
        <v>1238827</v>
      </c>
      <c r="E12" s="6">
        <f t="shared" si="9"/>
        <v>59532260</v>
      </c>
      <c r="F12" s="6">
        <f t="shared" si="9"/>
        <v>6301289</v>
      </c>
      <c r="G12" s="6">
        <f t="shared" si="9"/>
        <v>20000000</v>
      </c>
      <c r="H12" s="6">
        <f t="shared" si="9"/>
        <v>0</v>
      </c>
      <c r="I12" s="6">
        <f t="shared" si="9"/>
        <v>0</v>
      </c>
      <c r="J12" s="6">
        <f t="shared" si="9"/>
        <v>72267851</v>
      </c>
      <c r="L12" s="6">
        <f t="shared" si="1"/>
        <v>266893343</v>
      </c>
    </row>
    <row r="13" spans="1:12" x14ac:dyDescent="0.25">
      <c r="A13" s="2" t="s">
        <v>18</v>
      </c>
      <c r="B13" s="6">
        <f t="shared" ref="B13:J13" si="10">B68+B123</f>
        <v>177206008</v>
      </c>
      <c r="C13" s="6">
        <f t="shared" si="10"/>
        <v>47357854</v>
      </c>
      <c r="D13" s="6">
        <f t="shared" si="10"/>
        <v>22261213</v>
      </c>
      <c r="E13" s="6">
        <f t="shared" si="10"/>
        <v>329306008</v>
      </c>
      <c r="F13" s="6">
        <f t="shared" si="10"/>
        <v>81748032</v>
      </c>
      <c r="G13" s="6">
        <f t="shared" si="10"/>
        <v>0</v>
      </c>
      <c r="H13" s="6">
        <f t="shared" si="10"/>
        <v>0</v>
      </c>
      <c r="I13" s="6">
        <f t="shared" si="10"/>
        <v>270327680</v>
      </c>
      <c r="J13" s="6">
        <f t="shared" si="10"/>
        <v>61796788</v>
      </c>
      <c r="L13" s="6">
        <f t="shared" si="1"/>
        <v>990003583</v>
      </c>
    </row>
    <row r="14" spans="1:12" x14ac:dyDescent="0.25">
      <c r="A14" s="2" t="s">
        <v>19</v>
      </c>
      <c r="B14" s="6">
        <f t="shared" ref="B14:J14" si="11">B69+B124</f>
        <v>64478369</v>
      </c>
      <c r="C14" s="6">
        <f t="shared" si="11"/>
        <v>11279351</v>
      </c>
      <c r="D14" s="6">
        <f t="shared" si="11"/>
        <v>26747221</v>
      </c>
      <c r="E14" s="6">
        <f t="shared" si="11"/>
        <v>22182651</v>
      </c>
      <c r="F14" s="6">
        <f t="shared" si="11"/>
        <v>24666060</v>
      </c>
      <c r="G14" s="6">
        <f t="shared" si="11"/>
        <v>0</v>
      </c>
      <c r="H14" s="6">
        <f t="shared" si="11"/>
        <v>0</v>
      </c>
      <c r="I14" s="6">
        <f t="shared" si="11"/>
        <v>269259324</v>
      </c>
      <c r="J14" s="6">
        <f t="shared" si="11"/>
        <v>120745725</v>
      </c>
      <c r="L14" s="6">
        <f t="shared" si="1"/>
        <v>539358701</v>
      </c>
    </row>
    <row r="15" spans="1:12" x14ac:dyDescent="0.25">
      <c r="A15" s="2" t="s">
        <v>20</v>
      </c>
      <c r="B15" s="6">
        <f t="shared" ref="B15:J15" si="12">B70+B125</f>
        <v>52318996</v>
      </c>
      <c r="C15" s="6">
        <f t="shared" si="12"/>
        <v>98199807</v>
      </c>
      <c r="D15" s="6">
        <f t="shared" si="12"/>
        <v>32412900</v>
      </c>
      <c r="E15" s="6">
        <f t="shared" si="12"/>
        <v>19971633</v>
      </c>
      <c r="F15" s="6">
        <f t="shared" si="12"/>
        <v>28260930</v>
      </c>
      <c r="G15" s="6">
        <f t="shared" si="12"/>
        <v>0</v>
      </c>
      <c r="H15" s="6">
        <f t="shared" si="12"/>
        <v>0</v>
      </c>
      <c r="I15" s="6">
        <f t="shared" si="12"/>
        <v>2156668</v>
      </c>
      <c r="J15" s="6">
        <f t="shared" si="12"/>
        <v>55175462</v>
      </c>
      <c r="L15" s="6">
        <f t="shared" si="1"/>
        <v>288496396</v>
      </c>
    </row>
    <row r="16" spans="1:12" x14ac:dyDescent="0.25">
      <c r="A16" s="2" t="s">
        <v>21</v>
      </c>
      <c r="B16" s="6">
        <f t="shared" ref="B16:J16" si="13">B71+B126</f>
        <v>7793360</v>
      </c>
      <c r="C16" s="6">
        <f t="shared" si="13"/>
        <v>5184234</v>
      </c>
      <c r="D16" s="6">
        <f t="shared" si="13"/>
        <v>626816</v>
      </c>
      <c r="E16" s="6">
        <f t="shared" si="13"/>
        <v>10178072</v>
      </c>
      <c r="F16" s="6">
        <f t="shared" si="13"/>
        <v>5362305</v>
      </c>
      <c r="G16" s="6">
        <f t="shared" si="13"/>
        <v>0</v>
      </c>
      <c r="H16" s="6">
        <f t="shared" si="13"/>
        <v>1605551</v>
      </c>
      <c r="I16" s="6">
        <f t="shared" si="13"/>
        <v>1476554</v>
      </c>
      <c r="J16" s="6">
        <f t="shared" si="13"/>
        <v>11094081</v>
      </c>
      <c r="L16" s="6">
        <f t="shared" si="1"/>
        <v>43320973</v>
      </c>
    </row>
    <row r="17" spans="1:12" x14ac:dyDescent="0.25">
      <c r="A17" s="2" t="s">
        <v>22</v>
      </c>
      <c r="B17" s="6">
        <f t="shared" ref="B17:J17" si="14">B72+B127</f>
        <v>68486653</v>
      </c>
      <c r="C17" s="6">
        <f t="shared" si="14"/>
        <v>21025686</v>
      </c>
      <c r="D17" s="6">
        <f t="shared" si="14"/>
        <v>9929799</v>
      </c>
      <c r="E17" s="6">
        <f t="shared" si="14"/>
        <v>868183429</v>
      </c>
      <c r="F17" s="6">
        <f t="shared" si="14"/>
        <v>76080533</v>
      </c>
      <c r="G17" s="6">
        <f t="shared" si="14"/>
        <v>42607948</v>
      </c>
      <c r="H17" s="6">
        <f t="shared" si="14"/>
        <v>46154084</v>
      </c>
      <c r="I17" s="6">
        <f t="shared" si="14"/>
        <v>232845603</v>
      </c>
      <c r="J17" s="6">
        <f t="shared" si="14"/>
        <v>9503042</v>
      </c>
      <c r="L17" s="6">
        <f t="shared" si="1"/>
        <v>1374816777</v>
      </c>
    </row>
    <row r="18" spans="1:12" x14ac:dyDescent="0.25">
      <c r="A18" s="2" t="s">
        <v>23</v>
      </c>
      <c r="B18" s="6">
        <f t="shared" ref="B18:J18" si="15">B73+B128</f>
        <v>20433286</v>
      </c>
      <c r="C18" s="6">
        <f t="shared" si="15"/>
        <v>15036003</v>
      </c>
      <c r="D18" s="6">
        <f t="shared" si="15"/>
        <v>30345</v>
      </c>
      <c r="E18" s="6">
        <f t="shared" si="15"/>
        <v>100590661</v>
      </c>
      <c r="F18" s="6">
        <f t="shared" si="15"/>
        <v>23669810</v>
      </c>
      <c r="G18" s="6">
        <f t="shared" si="15"/>
        <v>31909902</v>
      </c>
      <c r="H18" s="6">
        <f t="shared" si="15"/>
        <v>0</v>
      </c>
      <c r="I18" s="6">
        <f t="shared" si="15"/>
        <v>0</v>
      </c>
      <c r="J18" s="6">
        <f t="shared" si="15"/>
        <v>103569168</v>
      </c>
      <c r="L18" s="6">
        <f t="shared" si="1"/>
        <v>295239175</v>
      </c>
    </row>
    <row r="19" spans="1:12" x14ac:dyDescent="0.25">
      <c r="A19" s="2" t="s">
        <v>24</v>
      </c>
      <c r="B19" s="6">
        <f t="shared" ref="B19:J19" si="16">B74+B129</f>
        <v>40449292</v>
      </c>
      <c r="C19" s="6">
        <f t="shared" si="16"/>
        <v>12976202</v>
      </c>
      <c r="D19" s="6">
        <f t="shared" si="16"/>
        <v>2257358</v>
      </c>
      <c r="E19" s="6">
        <f t="shared" si="16"/>
        <v>49326392</v>
      </c>
      <c r="F19" s="6">
        <f t="shared" si="16"/>
        <v>14588306</v>
      </c>
      <c r="G19" s="6">
        <f t="shared" si="16"/>
        <v>26899212</v>
      </c>
      <c r="H19" s="6">
        <f t="shared" si="16"/>
        <v>0</v>
      </c>
      <c r="I19" s="6">
        <f t="shared" si="16"/>
        <v>51987121</v>
      </c>
      <c r="J19" s="6">
        <f t="shared" si="16"/>
        <v>20303594</v>
      </c>
      <c r="L19" s="6">
        <f t="shared" si="1"/>
        <v>218787477</v>
      </c>
    </row>
    <row r="20" spans="1:12" x14ac:dyDescent="0.25">
      <c r="A20" s="2" t="s">
        <v>25</v>
      </c>
      <c r="B20" s="6">
        <f t="shared" ref="B20:J20" si="17">B75+B130</f>
        <v>19610167</v>
      </c>
      <c r="C20" s="6">
        <f t="shared" si="17"/>
        <v>3358067</v>
      </c>
      <c r="D20" s="6">
        <f t="shared" si="17"/>
        <v>4315728</v>
      </c>
      <c r="E20" s="6">
        <f t="shared" si="17"/>
        <v>10346733</v>
      </c>
      <c r="F20" s="6">
        <f t="shared" si="17"/>
        <v>12633512</v>
      </c>
      <c r="G20" s="6">
        <f t="shared" si="17"/>
        <v>46863376</v>
      </c>
      <c r="H20" s="6">
        <f t="shared" si="17"/>
        <v>14105000</v>
      </c>
      <c r="I20" s="6">
        <f t="shared" si="17"/>
        <v>23265856</v>
      </c>
      <c r="J20" s="6">
        <f t="shared" si="17"/>
        <v>24087797</v>
      </c>
      <c r="L20" s="6">
        <f t="shared" si="1"/>
        <v>158586236</v>
      </c>
    </row>
    <row r="21" spans="1:12" x14ac:dyDescent="0.25">
      <c r="A21" s="2" t="s">
        <v>26</v>
      </c>
      <c r="B21" s="6">
        <f t="shared" ref="B21:J21" si="18">B76+B131</f>
        <v>139793925</v>
      </c>
      <c r="C21" s="6">
        <f t="shared" si="18"/>
        <v>32696568</v>
      </c>
      <c r="D21" s="6">
        <f t="shared" si="18"/>
        <v>15527948</v>
      </c>
      <c r="E21" s="6">
        <f t="shared" si="18"/>
        <v>46770069</v>
      </c>
      <c r="F21" s="6">
        <f t="shared" si="18"/>
        <v>14392342</v>
      </c>
      <c r="G21" s="6">
        <f t="shared" si="18"/>
        <v>0</v>
      </c>
      <c r="H21" s="6">
        <f t="shared" si="18"/>
        <v>0</v>
      </c>
      <c r="I21" s="6">
        <f t="shared" si="18"/>
        <v>0</v>
      </c>
      <c r="J21" s="6">
        <f t="shared" si="18"/>
        <v>4958048</v>
      </c>
      <c r="L21" s="6">
        <f t="shared" si="1"/>
        <v>254138900</v>
      </c>
    </row>
    <row r="22" spans="1:12" x14ac:dyDescent="0.25">
      <c r="A22" s="2" t="s">
        <v>27</v>
      </c>
      <c r="B22" s="6">
        <f t="shared" ref="B22:J22" si="19">B77+B132</f>
        <v>18826852</v>
      </c>
      <c r="C22" s="6">
        <f t="shared" si="19"/>
        <v>28557881</v>
      </c>
      <c r="D22" s="6">
        <f t="shared" si="19"/>
        <v>9661177</v>
      </c>
      <c r="E22" s="6">
        <f t="shared" si="19"/>
        <v>5219488</v>
      </c>
      <c r="F22" s="6">
        <f t="shared" si="19"/>
        <v>17675739</v>
      </c>
      <c r="G22" s="6">
        <f t="shared" si="19"/>
        <v>16972846</v>
      </c>
      <c r="H22" s="6">
        <f t="shared" si="19"/>
        <v>68484619</v>
      </c>
      <c r="I22" s="6">
        <f t="shared" si="19"/>
        <v>30547038</v>
      </c>
      <c r="J22" s="6">
        <f t="shared" si="19"/>
        <v>33913893</v>
      </c>
      <c r="L22" s="6">
        <f t="shared" si="1"/>
        <v>229859533</v>
      </c>
    </row>
    <row r="23" spans="1:12" x14ac:dyDescent="0.25">
      <c r="A23" s="2" t="s">
        <v>28</v>
      </c>
      <c r="B23" s="6">
        <f t="shared" ref="B23:J23" si="20">B78+B133</f>
        <v>40489547</v>
      </c>
      <c r="C23" s="6">
        <f t="shared" si="20"/>
        <v>3091053</v>
      </c>
      <c r="D23" s="6">
        <f t="shared" si="20"/>
        <v>6695634</v>
      </c>
      <c r="E23" s="6">
        <f t="shared" si="20"/>
        <v>9595257</v>
      </c>
      <c r="F23" s="6">
        <f t="shared" si="20"/>
        <v>11030521</v>
      </c>
      <c r="G23" s="6">
        <f t="shared" si="20"/>
        <v>2814704</v>
      </c>
      <c r="H23" s="6">
        <f t="shared" si="20"/>
        <v>5387299</v>
      </c>
      <c r="I23" s="6">
        <f t="shared" si="20"/>
        <v>1236659</v>
      </c>
      <c r="J23" s="6">
        <f t="shared" si="20"/>
        <v>4880240</v>
      </c>
      <c r="L23" s="6">
        <f t="shared" si="1"/>
        <v>85220914</v>
      </c>
    </row>
    <row r="24" spans="1:12" x14ac:dyDescent="0.25">
      <c r="A24" s="2" t="s">
        <v>29</v>
      </c>
      <c r="B24" s="6">
        <f t="shared" ref="B24:J24" si="21">B79+B134</f>
        <v>111435066</v>
      </c>
      <c r="C24" s="6">
        <f t="shared" si="21"/>
        <v>33560084</v>
      </c>
      <c r="D24" s="6">
        <f t="shared" si="21"/>
        <v>5644180</v>
      </c>
      <c r="E24" s="6">
        <f t="shared" si="21"/>
        <v>25868019</v>
      </c>
      <c r="F24" s="6">
        <f t="shared" si="21"/>
        <v>51531510</v>
      </c>
      <c r="G24" s="6">
        <f t="shared" si="21"/>
        <v>161702187</v>
      </c>
      <c r="H24" s="6">
        <f t="shared" si="21"/>
        <v>86193197</v>
      </c>
      <c r="I24" s="6">
        <f t="shared" si="21"/>
        <v>33302354</v>
      </c>
      <c r="J24" s="6">
        <f t="shared" si="21"/>
        <v>92542015</v>
      </c>
      <c r="L24" s="6">
        <f t="shared" si="1"/>
        <v>601778612</v>
      </c>
    </row>
    <row r="25" spans="1:12" x14ac:dyDescent="0.25">
      <c r="A25" s="2" t="s">
        <v>30</v>
      </c>
      <c r="B25" s="6">
        <f t="shared" ref="B25:J25" si="22">B80+B135</f>
        <v>266155892</v>
      </c>
      <c r="C25" s="6">
        <f t="shared" si="22"/>
        <v>9783041</v>
      </c>
      <c r="D25" s="6">
        <f t="shared" si="22"/>
        <v>13839756</v>
      </c>
      <c r="E25" s="6">
        <f t="shared" si="22"/>
        <v>331905070</v>
      </c>
      <c r="F25" s="6">
        <f t="shared" si="22"/>
        <v>34693280</v>
      </c>
      <c r="G25" s="6">
        <f t="shared" si="22"/>
        <v>115984573</v>
      </c>
      <c r="H25" s="6">
        <f t="shared" si="22"/>
        <v>860667</v>
      </c>
      <c r="I25" s="6">
        <f t="shared" si="22"/>
        <v>14941258</v>
      </c>
      <c r="J25" s="6">
        <f t="shared" si="22"/>
        <v>324004467</v>
      </c>
      <c r="L25" s="6">
        <f t="shared" si="1"/>
        <v>1112168004</v>
      </c>
    </row>
    <row r="26" spans="1:12" x14ac:dyDescent="0.25">
      <c r="A26" s="2" t="s">
        <v>31</v>
      </c>
      <c r="B26" s="6">
        <f t="shared" ref="B26:J26" si="23">B81+B136</f>
        <v>149705357</v>
      </c>
      <c r="C26" s="6">
        <f t="shared" si="23"/>
        <v>4650958</v>
      </c>
      <c r="D26" s="6">
        <f t="shared" si="23"/>
        <v>76433465</v>
      </c>
      <c r="E26" s="6">
        <f t="shared" si="23"/>
        <v>21546177</v>
      </c>
      <c r="F26" s="6">
        <f t="shared" si="23"/>
        <v>316292366</v>
      </c>
      <c r="G26" s="6">
        <f t="shared" si="23"/>
        <v>45842510</v>
      </c>
      <c r="H26" s="6">
        <f t="shared" si="23"/>
        <v>205124250</v>
      </c>
      <c r="I26" s="6">
        <f t="shared" si="23"/>
        <v>93908031</v>
      </c>
      <c r="J26" s="6">
        <f t="shared" si="23"/>
        <v>461435886</v>
      </c>
      <c r="L26" s="6">
        <f t="shared" si="1"/>
        <v>1374939000</v>
      </c>
    </row>
    <row r="27" spans="1:12" x14ac:dyDescent="0.25">
      <c r="A27" s="2" t="s">
        <v>32</v>
      </c>
      <c r="B27" s="6">
        <f t="shared" ref="B27:J27" si="24">B82+B137</f>
        <v>84902158</v>
      </c>
      <c r="C27" s="6">
        <f t="shared" si="24"/>
        <v>56427870</v>
      </c>
      <c r="D27" s="6">
        <f t="shared" si="24"/>
        <v>2659764</v>
      </c>
      <c r="E27" s="6">
        <f t="shared" si="24"/>
        <v>135224130</v>
      </c>
      <c r="F27" s="6">
        <f t="shared" si="24"/>
        <v>39775879</v>
      </c>
      <c r="G27" s="6">
        <f t="shared" si="24"/>
        <v>174884001</v>
      </c>
      <c r="H27" s="6">
        <f t="shared" si="24"/>
        <v>5700000</v>
      </c>
      <c r="I27" s="6">
        <f t="shared" si="24"/>
        <v>0</v>
      </c>
      <c r="J27" s="6">
        <f t="shared" si="24"/>
        <v>46275503</v>
      </c>
      <c r="L27" s="6">
        <f t="shared" si="1"/>
        <v>545849305</v>
      </c>
    </row>
    <row r="28" spans="1:12" x14ac:dyDescent="0.25">
      <c r="A28" s="2" t="s">
        <v>33</v>
      </c>
      <c r="B28" s="6">
        <f t="shared" ref="B28:J28" si="25">B83+B138</f>
        <v>11350245</v>
      </c>
      <c r="C28" s="6">
        <f t="shared" si="25"/>
        <v>16580837</v>
      </c>
      <c r="D28" s="6">
        <f t="shared" si="25"/>
        <v>12259830</v>
      </c>
      <c r="E28" s="6">
        <f t="shared" si="25"/>
        <v>19068945</v>
      </c>
      <c r="F28" s="6">
        <f t="shared" si="25"/>
        <v>3296742</v>
      </c>
      <c r="G28" s="6">
        <f t="shared" si="25"/>
        <v>0</v>
      </c>
      <c r="H28" s="6">
        <f t="shared" si="25"/>
        <v>0</v>
      </c>
      <c r="I28" s="6">
        <f t="shared" si="25"/>
        <v>16847326</v>
      </c>
      <c r="J28" s="6">
        <f t="shared" si="25"/>
        <v>14475541</v>
      </c>
      <c r="L28" s="6">
        <f t="shared" si="1"/>
        <v>93879466</v>
      </c>
    </row>
    <row r="29" spans="1:12" x14ac:dyDescent="0.25">
      <c r="A29" s="2" t="s">
        <v>34</v>
      </c>
      <c r="B29" s="6">
        <f t="shared" ref="B29:J29" si="26">B84+B139</f>
        <v>77131363</v>
      </c>
      <c r="C29" s="6">
        <f t="shared" si="26"/>
        <v>26794914</v>
      </c>
      <c r="D29" s="6">
        <f t="shared" si="26"/>
        <v>696595</v>
      </c>
      <c r="E29" s="6">
        <f t="shared" si="26"/>
        <v>44460220</v>
      </c>
      <c r="F29" s="6">
        <f t="shared" si="26"/>
        <v>5812847</v>
      </c>
      <c r="G29" s="6">
        <f t="shared" si="26"/>
        <v>0</v>
      </c>
      <c r="H29" s="6">
        <f t="shared" si="26"/>
        <v>0</v>
      </c>
      <c r="I29" s="6">
        <f t="shared" si="26"/>
        <v>0</v>
      </c>
      <c r="J29" s="6">
        <f t="shared" si="26"/>
        <v>265238059</v>
      </c>
      <c r="L29" s="6">
        <f t="shared" si="1"/>
        <v>420133998</v>
      </c>
    </row>
    <row r="30" spans="1:12" x14ac:dyDescent="0.25">
      <c r="A30" s="2" t="s">
        <v>35</v>
      </c>
      <c r="B30" s="6">
        <f t="shared" ref="B30:J30" si="27">B85+B140</f>
        <v>16611949</v>
      </c>
      <c r="C30" s="6">
        <f t="shared" si="27"/>
        <v>12145681</v>
      </c>
      <c r="D30" s="6">
        <f t="shared" si="27"/>
        <v>0</v>
      </c>
      <c r="E30" s="6">
        <f t="shared" si="27"/>
        <v>10350868</v>
      </c>
      <c r="F30" s="6">
        <f t="shared" si="27"/>
        <v>5316436</v>
      </c>
      <c r="G30" s="6">
        <f t="shared" si="27"/>
        <v>0</v>
      </c>
      <c r="H30" s="6">
        <f t="shared" si="27"/>
        <v>0</v>
      </c>
      <c r="I30" s="6">
        <f t="shared" si="27"/>
        <v>2614428</v>
      </c>
      <c r="J30" s="6">
        <f t="shared" si="27"/>
        <v>5599954</v>
      </c>
      <c r="L30" s="6">
        <f t="shared" si="1"/>
        <v>52639316</v>
      </c>
    </row>
    <row r="31" spans="1:12" x14ac:dyDescent="0.25">
      <c r="A31" s="2" t="s">
        <v>36</v>
      </c>
      <c r="B31" s="6">
        <f t="shared" ref="B31:J31" si="28">B86+B141</f>
        <v>23968420</v>
      </c>
      <c r="C31" s="6">
        <f t="shared" si="28"/>
        <v>15141864</v>
      </c>
      <c r="D31" s="6">
        <f t="shared" si="28"/>
        <v>0</v>
      </c>
      <c r="E31" s="6">
        <f t="shared" si="28"/>
        <v>23498997</v>
      </c>
      <c r="F31" s="6">
        <f t="shared" si="28"/>
        <v>5024311</v>
      </c>
      <c r="G31" s="6">
        <f t="shared" si="28"/>
        <v>36792452</v>
      </c>
      <c r="H31" s="6">
        <f t="shared" si="28"/>
        <v>0</v>
      </c>
      <c r="I31" s="6">
        <f t="shared" si="28"/>
        <v>4336923</v>
      </c>
      <c r="J31" s="6">
        <f t="shared" si="28"/>
        <v>238421</v>
      </c>
      <c r="L31" s="6">
        <f t="shared" si="1"/>
        <v>109001388</v>
      </c>
    </row>
    <row r="32" spans="1:12" x14ac:dyDescent="0.25">
      <c r="A32" s="2" t="s">
        <v>37</v>
      </c>
      <c r="B32" s="6">
        <f t="shared" ref="B32:J32" si="29">B87+B142</f>
        <v>45850652</v>
      </c>
      <c r="C32" s="6">
        <f t="shared" si="29"/>
        <v>1124668</v>
      </c>
      <c r="D32" s="6">
        <f t="shared" si="29"/>
        <v>2032283</v>
      </c>
      <c r="E32" s="6">
        <f t="shared" si="29"/>
        <v>0</v>
      </c>
      <c r="F32" s="6">
        <f t="shared" si="29"/>
        <v>11291546</v>
      </c>
      <c r="G32" s="6">
        <f t="shared" si="29"/>
        <v>0</v>
      </c>
      <c r="H32" s="6">
        <f t="shared" si="29"/>
        <v>0</v>
      </c>
      <c r="I32" s="6">
        <f t="shared" si="29"/>
        <v>0</v>
      </c>
      <c r="J32" s="6">
        <f t="shared" si="29"/>
        <v>30507107</v>
      </c>
      <c r="L32" s="6">
        <f t="shared" si="1"/>
        <v>90806256</v>
      </c>
    </row>
    <row r="33" spans="1:12" x14ac:dyDescent="0.25">
      <c r="A33" s="2" t="s">
        <v>38</v>
      </c>
      <c r="B33" s="6">
        <f t="shared" ref="B33:J33" si="30">B88+B143</f>
        <v>15353509</v>
      </c>
      <c r="C33" s="6">
        <f t="shared" si="30"/>
        <v>4249059</v>
      </c>
      <c r="D33" s="6">
        <f t="shared" si="30"/>
        <v>810936</v>
      </c>
      <c r="E33" s="6">
        <f t="shared" si="30"/>
        <v>8781872</v>
      </c>
      <c r="F33" s="6">
        <f t="shared" si="30"/>
        <v>8395848</v>
      </c>
      <c r="G33" s="6">
        <f t="shared" si="30"/>
        <v>0</v>
      </c>
      <c r="H33" s="6">
        <f t="shared" si="30"/>
        <v>0</v>
      </c>
      <c r="I33" s="6">
        <f t="shared" si="30"/>
        <v>788271</v>
      </c>
      <c r="J33" s="6">
        <f t="shared" si="30"/>
        <v>9190621</v>
      </c>
      <c r="L33" s="6">
        <f t="shared" si="1"/>
        <v>47570116</v>
      </c>
    </row>
    <row r="34" spans="1:12" x14ac:dyDescent="0.25">
      <c r="A34" s="2" t="s">
        <v>39</v>
      </c>
      <c r="B34" s="6">
        <f t="shared" ref="B34:J34" si="31">B89+B144</f>
        <v>190696486</v>
      </c>
      <c r="C34" s="6">
        <f t="shared" si="31"/>
        <v>84984206</v>
      </c>
      <c r="D34" s="6">
        <f t="shared" si="31"/>
        <v>24652499</v>
      </c>
      <c r="E34" s="6">
        <f t="shared" si="31"/>
        <v>111916599</v>
      </c>
      <c r="F34" s="6">
        <f t="shared" si="31"/>
        <v>59497810</v>
      </c>
      <c r="G34" s="6">
        <f t="shared" si="31"/>
        <v>195070632</v>
      </c>
      <c r="H34" s="6">
        <f t="shared" si="31"/>
        <v>455799464</v>
      </c>
      <c r="I34" s="6">
        <f t="shared" si="31"/>
        <v>0</v>
      </c>
      <c r="J34" s="6">
        <f t="shared" si="31"/>
        <v>59304606</v>
      </c>
      <c r="L34" s="6">
        <f t="shared" si="1"/>
        <v>1181922302</v>
      </c>
    </row>
    <row r="35" spans="1:12" x14ac:dyDescent="0.25">
      <c r="A35" s="2" t="s">
        <v>40</v>
      </c>
      <c r="B35" s="6">
        <f t="shared" ref="B35:J35" si="32">B90+B145</f>
        <v>52746082</v>
      </c>
      <c r="C35" s="6">
        <f t="shared" si="32"/>
        <v>11079263</v>
      </c>
      <c r="D35" s="6">
        <f t="shared" si="32"/>
        <v>2169778</v>
      </c>
      <c r="E35" s="6">
        <f t="shared" si="32"/>
        <v>30527500</v>
      </c>
      <c r="F35" s="6">
        <f t="shared" si="32"/>
        <v>7795296</v>
      </c>
      <c r="G35" s="6">
        <f t="shared" si="32"/>
        <v>48312000</v>
      </c>
      <c r="H35" s="6">
        <f t="shared" si="32"/>
        <v>6100000</v>
      </c>
      <c r="I35" s="6">
        <f t="shared" si="32"/>
        <v>174384</v>
      </c>
      <c r="J35" s="6">
        <f t="shared" si="32"/>
        <v>77006203</v>
      </c>
      <c r="L35" s="6">
        <f t="shared" si="1"/>
        <v>235910506</v>
      </c>
    </row>
    <row r="36" spans="1:12" x14ac:dyDescent="0.25">
      <c r="A36" s="2" t="s">
        <v>41</v>
      </c>
      <c r="B36" s="6">
        <f t="shared" ref="B36:J36" si="33">B91+B146</f>
        <v>1574482905</v>
      </c>
      <c r="C36" s="6">
        <f t="shared" si="33"/>
        <v>158662717</v>
      </c>
      <c r="D36" s="6">
        <f t="shared" si="33"/>
        <v>51615140</v>
      </c>
      <c r="E36" s="6">
        <f t="shared" si="33"/>
        <v>414269998</v>
      </c>
      <c r="F36" s="6">
        <f t="shared" si="33"/>
        <v>448499275</v>
      </c>
      <c r="G36" s="6">
        <f t="shared" si="33"/>
        <v>1510253713</v>
      </c>
      <c r="H36" s="6">
        <f t="shared" si="33"/>
        <v>233737315</v>
      </c>
      <c r="I36" s="6">
        <f t="shared" si="33"/>
        <v>337151327</v>
      </c>
      <c r="J36" s="6">
        <f t="shared" si="33"/>
        <v>736729276</v>
      </c>
      <c r="L36" s="6">
        <f t="shared" ref="L36:L55" si="34">L91+L146</f>
        <v>5465401666</v>
      </c>
    </row>
    <row r="37" spans="1:12" x14ac:dyDescent="0.25">
      <c r="A37" s="2" t="s">
        <v>42</v>
      </c>
      <c r="B37" s="6">
        <f t="shared" ref="B37:J37" si="35">B92+B147</f>
        <v>52293388</v>
      </c>
      <c r="C37" s="6">
        <f t="shared" si="35"/>
        <v>8711374</v>
      </c>
      <c r="D37" s="6">
        <f t="shared" si="35"/>
        <v>4291764</v>
      </c>
      <c r="E37" s="6">
        <f t="shared" si="35"/>
        <v>190761075</v>
      </c>
      <c r="F37" s="6">
        <f t="shared" si="35"/>
        <v>68860003</v>
      </c>
      <c r="G37" s="6">
        <f t="shared" si="35"/>
        <v>0</v>
      </c>
      <c r="H37" s="6">
        <f t="shared" si="35"/>
        <v>100552225</v>
      </c>
      <c r="I37" s="6">
        <f t="shared" si="35"/>
        <v>121121197</v>
      </c>
      <c r="J37" s="6">
        <f t="shared" si="35"/>
        <v>20709502</v>
      </c>
      <c r="L37" s="6">
        <f t="shared" si="34"/>
        <v>567300528</v>
      </c>
    </row>
    <row r="38" spans="1:12" x14ac:dyDescent="0.25">
      <c r="A38" s="2" t="s">
        <v>43</v>
      </c>
      <c r="B38" s="6">
        <f t="shared" ref="B38:J38" si="36">B93+B148</f>
        <v>4750630</v>
      </c>
      <c r="C38" s="6">
        <f t="shared" si="36"/>
        <v>3362689</v>
      </c>
      <c r="D38" s="6">
        <f t="shared" si="36"/>
        <v>1057168</v>
      </c>
      <c r="E38" s="6">
        <f t="shared" si="36"/>
        <v>1113083</v>
      </c>
      <c r="F38" s="6">
        <f t="shared" si="36"/>
        <v>4205495</v>
      </c>
      <c r="G38" s="6">
        <f t="shared" si="36"/>
        <v>0</v>
      </c>
      <c r="H38" s="6">
        <f t="shared" si="36"/>
        <v>0</v>
      </c>
      <c r="I38" s="6">
        <f t="shared" si="36"/>
        <v>23850925</v>
      </c>
      <c r="J38" s="6">
        <f t="shared" si="36"/>
        <v>271957</v>
      </c>
      <c r="L38" s="6">
        <f t="shared" si="34"/>
        <v>38611947</v>
      </c>
    </row>
    <row r="39" spans="1:12" x14ac:dyDescent="0.25">
      <c r="A39" s="2" t="s">
        <v>44</v>
      </c>
      <c r="B39" s="6">
        <f t="shared" ref="B39:J39" si="37">B94+B149</f>
        <v>270717044</v>
      </c>
      <c r="C39" s="6">
        <f t="shared" si="37"/>
        <v>69987674</v>
      </c>
      <c r="D39" s="6">
        <f t="shared" si="37"/>
        <v>24547749</v>
      </c>
      <c r="E39" s="6">
        <f t="shared" si="37"/>
        <v>378295090</v>
      </c>
      <c r="F39" s="6">
        <f t="shared" si="37"/>
        <v>159320764</v>
      </c>
      <c r="G39" s="6">
        <f t="shared" si="37"/>
        <v>0</v>
      </c>
      <c r="H39" s="6">
        <f t="shared" si="37"/>
        <v>0</v>
      </c>
      <c r="I39" s="6">
        <f t="shared" si="37"/>
        <v>7247980</v>
      </c>
      <c r="J39" s="6">
        <f t="shared" si="37"/>
        <v>169527184</v>
      </c>
      <c r="L39" s="6">
        <f t="shared" si="34"/>
        <v>1079643485</v>
      </c>
    </row>
    <row r="40" spans="1:12" x14ac:dyDescent="0.25">
      <c r="A40" s="2" t="s">
        <v>45</v>
      </c>
      <c r="B40" s="6">
        <f t="shared" ref="B40:J40" si="38">B95+B150</f>
        <v>28345067</v>
      </c>
      <c r="C40" s="6">
        <f t="shared" si="38"/>
        <v>12011056</v>
      </c>
      <c r="D40" s="6">
        <f t="shared" si="38"/>
        <v>3576244</v>
      </c>
      <c r="E40" s="6">
        <f t="shared" si="38"/>
        <v>76616761</v>
      </c>
      <c r="F40" s="6">
        <f t="shared" si="38"/>
        <v>25426600</v>
      </c>
      <c r="G40" s="6">
        <f t="shared" si="38"/>
        <v>0</v>
      </c>
      <c r="H40" s="6">
        <f t="shared" si="38"/>
        <v>11795965</v>
      </c>
      <c r="I40" s="6">
        <f t="shared" si="38"/>
        <v>17499800</v>
      </c>
      <c r="J40" s="6">
        <f t="shared" si="38"/>
        <v>39489242</v>
      </c>
      <c r="L40" s="6">
        <f t="shared" si="34"/>
        <v>214760735</v>
      </c>
    </row>
    <row r="41" spans="1:12" x14ac:dyDescent="0.25">
      <c r="A41" s="2" t="s">
        <v>46</v>
      </c>
      <c r="B41" s="6">
        <f t="shared" ref="B41:J41" si="39">B96+B151</f>
        <v>126404411</v>
      </c>
      <c r="C41" s="6">
        <f t="shared" si="39"/>
        <v>20251361</v>
      </c>
      <c r="D41" s="6">
        <f t="shared" si="39"/>
        <v>12399975</v>
      </c>
      <c r="E41" s="6">
        <f t="shared" si="39"/>
        <v>12963750</v>
      </c>
      <c r="F41" s="6">
        <f t="shared" si="39"/>
        <v>126708022</v>
      </c>
      <c r="G41" s="6">
        <f t="shared" si="39"/>
        <v>2021712</v>
      </c>
      <c r="H41" s="6">
        <f t="shared" si="39"/>
        <v>8116027</v>
      </c>
      <c r="I41" s="6">
        <f t="shared" si="39"/>
        <v>8047639</v>
      </c>
      <c r="J41" s="6">
        <f t="shared" si="39"/>
        <v>30825877</v>
      </c>
      <c r="L41" s="6">
        <f t="shared" si="34"/>
        <v>347738774</v>
      </c>
    </row>
    <row r="42" spans="1:12" x14ac:dyDescent="0.25">
      <c r="A42" s="2" t="s">
        <v>47</v>
      </c>
      <c r="B42" s="6">
        <f t="shared" ref="B42:J42" si="40">B97+B152</f>
        <v>215242604</v>
      </c>
      <c r="C42" s="6">
        <f t="shared" si="40"/>
        <v>105464464</v>
      </c>
      <c r="D42" s="6">
        <f t="shared" si="40"/>
        <v>8602202</v>
      </c>
      <c r="E42" s="6">
        <f t="shared" si="40"/>
        <v>378137271</v>
      </c>
      <c r="F42" s="6">
        <f t="shared" si="40"/>
        <v>82782337</v>
      </c>
      <c r="G42" s="6">
        <f t="shared" si="40"/>
        <v>0</v>
      </c>
      <c r="H42" s="6">
        <f t="shared" si="40"/>
        <v>0</v>
      </c>
      <c r="I42" s="6">
        <f t="shared" si="40"/>
        <v>0</v>
      </c>
      <c r="J42" s="6">
        <f t="shared" si="40"/>
        <v>233160996</v>
      </c>
      <c r="L42" s="6">
        <f t="shared" si="34"/>
        <v>1023389874</v>
      </c>
    </row>
    <row r="43" spans="1:12" x14ac:dyDescent="0.25">
      <c r="A43" s="2" t="s">
        <v>48</v>
      </c>
      <c r="B43" s="6">
        <f t="shared" ref="B43:J43" si="41">B98+B153</f>
        <v>20368850</v>
      </c>
      <c r="C43" s="6">
        <f t="shared" si="41"/>
        <v>9673908</v>
      </c>
      <c r="D43" s="6">
        <f t="shared" si="41"/>
        <v>1276106</v>
      </c>
      <c r="E43" s="6">
        <f t="shared" si="41"/>
        <v>30474189</v>
      </c>
      <c r="F43" s="6">
        <f t="shared" si="41"/>
        <v>12597358</v>
      </c>
      <c r="G43" s="6">
        <f t="shared" si="41"/>
        <v>6375667</v>
      </c>
      <c r="H43" s="6">
        <f t="shared" si="41"/>
        <v>0</v>
      </c>
      <c r="I43" s="6">
        <f t="shared" si="41"/>
        <v>0</v>
      </c>
      <c r="J43" s="6">
        <f t="shared" si="41"/>
        <v>87496053</v>
      </c>
      <c r="L43" s="6">
        <f t="shared" si="34"/>
        <v>168262131</v>
      </c>
    </row>
    <row r="44" spans="1:12" x14ac:dyDescent="0.25">
      <c r="A44" s="2" t="s">
        <v>49</v>
      </c>
      <c r="B44" s="6">
        <f t="shared" ref="B44:J44" si="42">B99+B154</f>
        <v>40790583</v>
      </c>
      <c r="C44" s="6">
        <f t="shared" si="42"/>
        <v>18088836</v>
      </c>
      <c r="D44" s="6">
        <f t="shared" si="42"/>
        <v>4894456</v>
      </c>
      <c r="E44" s="6">
        <f t="shared" si="42"/>
        <v>4085269</v>
      </c>
      <c r="F44" s="6">
        <f t="shared" si="42"/>
        <v>22416411</v>
      </c>
      <c r="G44" s="6">
        <f t="shared" si="42"/>
        <v>0</v>
      </c>
      <c r="H44" s="6">
        <f t="shared" si="42"/>
        <v>0</v>
      </c>
      <c r="I44" s="6">
        <f t="shared" si="42"/>
        <v>0</v>
      </c>
      <c r="J44" s="6">
        <f t="shared" si="42"/>
        <v>90080328</v>
      </c>
      <c r="L44" s="6">
        <f t="shared" si="34"/>
        <v>180355883</v>
      </c>
    </row>
    <row r="45" spans="1:12" x14ac:dyDescent="0.25">
      <c r="A45" s="2" t="s">
        <v>50</v>
      </c>
      <c r="B45" s="6">
        <f t="shared" ref="B45:J45" si="43">B100+B155</f>
        <v>14025248</v>
      </c>
      <c r="C45" s="6">
        <f t="shared" si="43"/>
        <v>3988034</v>
      </c>
      <c r="D45" s="6">
        <f t="shared" si="43"/>
        <v>561685</v>
      </c>
      <c r="E45" s="6">
        <f t="shared" si="43"/>
        <v>802914</v>
      </c>
      <c r="F45" s="6">
        <f t="shared" si="43"/>
        <v>2927925</v>
      </c>
      <c r="G45" s="6">
        <f t="shared" si="43"/>
        <v>0</v>
      </c>
      <c r="H45" s="6">
        <f t="shared" si="43"/>
        <v>0</v>
      </c>
      <c r="I45" s="6">
        <f t="shared" si="43"/>
        <v>919460</v>
      </c>
      <c r="J45" s="6">
        <f t="shared" si="43"/>
        <v>5515438</v>
      </c>
      <c r="L45" s="6">
        <f t="shared" si="34"/>
        <v>28740704</v>
      </c>
    </row>
    <row r="46" spans="1:12" x14ac:dyDescent="0.25">
      <c r="A46" s="2" t="s">
        <v>51</v>
      </c>
      <c r="B46" s="6">
        <f t="shared" ref="B46:J46" si="44">B101+B156</f>
        <v>80668768</v>
      </c>
      <c r="C46" s="6">
        <f t="shared" si="44"/>
        <v>32784889</v>
      </c>
      <c r="D46" s="6">
        <f t="shared" si="44"/>
        <v>2386008</v>
      </c>
      <c r="E46" s="6">
        <f t="shared" si="44"/>
        <v>31977251</v>
      </c>
      <c r="F46" s="6">
        <f t="shared" si="44"/>
        <v>35825907</v>
      </c>
      <c r="G46" s="6">
        <f t="shared" si="44"/>
        <v>0</v>
      </c>
      <c r="H46" s="6">
        <f t="shared" si="44"/>
        <v>61800907</v>
      </c>
      <c r="I46" s="6">
        <f t="shared" si="44"/>
        <v>0</v>
      </c>
      <c r="J46" s="6">
        <f t="shared" si="44"/>
        <v>9498702</v>
      </c>
      <c r="L46" s="6">
        <f t="shared" si="34"/>
        <v>254942432</v>
      </c>
    </row>
    <row r="47" spans="1:12" x14ac:dyDescent="0.25">
      <c r="A47" s="2" t="s">
        <v>52</v>
      </c>
      <c r="B47" s="6">
        <f t="shared" ref="B47:J47" si="45">B102+B157</f>
        <v>58129686</v>
      </c>
      <c r="C47" s="6">
        <f t="shared" si="45"/>
        <v>74133218</v>
      </c>
      <c r="D47" s="6">
        <f t="shared" si="45"/>
        <v>4020278</v>
      </c>
      <c r="E47" s="6">
        <f t="shared" si="45"/>
        <v>0</v>
      </c>
      <c r="F47" s="6">
        <f t="shared" si="45"/>
        <v>51415273</v>
      </c>
      <c r="G47" s="6">
        <f t="shared" si="45"/>
        <v>0</v>
      </c>
      <c r="H47" s="6">
        <f t="shared" si="45"/>
        <v>374495148</v>
      </c>
      <c r="I47" s="6">
        <f t="shared" si="45"/>
        <v>364425553</v>
      </c>
      <c r="J47" s="6">
        <f t="shared" si="45"/>
        <v>72309408</v>
      </c>
      <c r="L47" s="6">
        <f t="shared" si="34"/>
        <v>998928564</v>
      </c>
    </row>
    <row r="48" spans="1:12" x14ac:dyDescent="0.25">
      <c r="A48" s="2" t="s">
        <v>53</v>
      </c>
      <c r="B48" s="6">
        <f t="shared" ref="B48:J48" si="46">B103+B158</f>
        <v>21580785</v>
      </c>
      <c r="C48" s="6">
        <f t="shared" si="46"/>
        <v>29870699</v>
      </c>
      <c r="D48" s="6">
        <f t="shared" si="46"/>
        <v>4168438</v>
      </c>
      <c r="E48" s="6">
        <f t="shared" si="46"/>
        <v>19730840</v>
      </c>
      <c r="F48" s="6">
        <f t="shared" si="46"/>
        <v>6072301</v>
      </c>
      <c r="G48" s="6">
        <f t="shared" si="46"/>
        <v>0</v>
      </c>
      <c r="H48" s="6">
        <f t="shared" si="46"/>
        <v>630974</v>
      </c>
      <c r="I48" s="6">
        <f t="shared" si="46"/>
        <v>461854</v>
      </c>
      <c r="J48" s="6">
        <f t="shared" si="46"/>
        <v>18694624</v>
      </c>
      <c r="L48" s="6">
        <f t="shared" si="34"/>
        <v>101210515</v>
      </c>
    </row>
    <row r="49" spans="1:12" x14ac:dyDescent="0.25">
      <c r="A49" s="2" t="s">
        <v>54</v>
      </c>
      <c r="B49" s="6">
        <f t="shared" ref="B49:J49" si="47">B104+B159</f>
        <v>17726218</v>
      </c>
      <c r="C49" s="6">
        <f t="shared" si="47"/>
        <v>152406</v>
      </c>
      <c r="D49" s="6">
        <f t="shared" si="47"/>
        <v>0</v>
      </c>
      <c r="E49" s="6">
        <f t="shared" si="47"/>
        <v>32550925</v>
      </c>
      <c r="F49" s="6">
        <f t="shared" si="47"/>
        <v>13661596</v>
      </c>
      <c r="G49" s="6">
        <f t="shared" si="47"/>
        <v>19920612</v>
      </c>
      <c r="H49" s="6">
        <f t="shared" si="47"/>
        <v>0</v>
      </c>
      <c r="I49" s="6">
        <f t="shared" si="47"/>
        <v>3401987</v>
      </c>
      <c r="J49" s="6">
        <f t="shared" si="47"/>
        <v>9776611</v>
      </c>
      <c r="L49" s="6">
        <f t="shared" si="34"/>
        <v>97190355</v>
      </c>
    </row>
    <row r="50" spans="1:12" x14ac:dyDescent="0.25">
      <c r="A50" s="2" t="s">
        <v>55</v>
      </c>
      <c r="B50" s="6">
        <f t="shared" ref="B50:J50" si="48">B105+B160</f>
        <v>82836320</v>
      </c>
      <c r="C50" s="6">
        <f t="shared" si="48"/>
        <v>49705462</v>
      </c>
      <c r="D50" s="6">
        <f t="shared" si="48"/>
        <v>7301542</v>
      </c>
      <c r="E50" s="6">
        <f t="shared" si="48"/>
        <v>37474286</v>
      </c>
      <c r="F50" s="6">
        <f t="shared" si="48"/>
        <v>20689401</v>
      </c>
      <c r="G50" s="6">
        <f t="shared" si="48"/>
        <v>0</v>
      </c>
      <c r="H50" s="6">
        <f t="shared" si="48"/>
        <v>0</v>
      </c>
      <c r="I50" s="6">
        <f t="shared" si="48"/>
        <v>0</v>
      </c>
      <c r="J50" s="6">
        <f t="shared" si="48"/>
        <v>74532344</v>
      </c>
      <c r="L50" s="6">
        <f t="shared" si="34"/>
        <v>272539355</v>
      </c>
    </row>
    <row r="51" spans="1:12" x14ac:dyDescent="0.25">
      <c r="A51" s="2" t="s">
        <v>56</v>
      </c>
      <c r="B51" s="6">
        <f t="shared" ref="B51:J51" si="49">B106+B161</f>
        <v>154051563</v>
      </c>
      <c r="C51" s="6">
        <f t="shared" si="49"/>
        <v>160896612</v>
      </c>
      <c r="D51" s="6">
        <f t="shared" si="49"/>
        <v>4268977</v>
      </c>
      <c r="E51" s="6">
        <f t="shared" si="49"/>
        <v>209055044</v>
      </c>
      <c r="F51" s="6">
        <f t="shared" si="49"/>
        <v>75899023</v>
      </c>
      <c r="G51" s="6">
        <f t="shared" si="49"/>
        <v>0</v>
      </c>
      <c r="H51" s="6">
        <f t="shared" si="49"/>
        <v>48715950</v>
      </c>
      <c r="I51" s="6">
        <f t="shared" si="49"/>
        <v>0</v>
      </c>
      <c r="J51" s="6">
        <f t="shared" si="49"/>
        <v>396391442</v>
      </c>
      <c r="L51" s="6">
        <f t="shared" si="34"/>
        <v>1049278611</v>
      </c>
    </row>
    <row r="52" spans="1:12" x14ac:dyDescent="0.25">
      <c r="A52" s="2" t="s">
        <v>57</v>
      </c>
      <c r="B52" s="6">
        <f t="shared" ref="B52:J52" si="50">B107+B162</f>
        <v>23970149</v>
      </c>
      <c r="C52" s="6">
        <f t="shared" si="50"/>
        <v>682923</v>
      </c>
      <c r="D52" s="6">
        <f t="shared" si="50"/>
        <v>17597089</v>
      </c>
      <c r="E52" s="6">
        <f t="shared" si="50"/>
        <v>9075897</v>
      </c>
      <c r="F52" s="6">
        <f t="shared" si="50"/>
        <v>28704746</v>
      </c>
      <c r="G52" s="6">
        <f t="shared" si="50"/>
        <v>0</v>
      </c>
      <c r="H52" s="6">
        <f t="shared" si="50"/>
        <v>0</v>
      </c>
      <c r="I52" s="6">
        <f t="shared" si="50"/>
        <v>12977465</v>
      </c>
      <c r="J52" s="6">
        <f t="shared" si="50"/>
        <v>34524234</v>
      </c>
      <c r="L52" s="6">
        <f t="shared" si="34"/>
        <v>127532503</v>
      </c>
    </row>
    <row r="53" spans="1:12" x14ac:dyDescent="0.25">
      <c r="A53" s="2" t="s">
        <v>58</v>
      </c>
      <c r="B53" s="6">
        <f t="shared" ref="B53:J53" si="51">B108+B163</f>
        <v>120227388</v>
      </c>
      <c r="C53" s="6">
        <f t="shared" si="51"/>
        <v>37296026</v>
      </c>
      <c r="D53" s="6">
        <f t="shared" si="51"/>
        <v>13008555</v>
      </c>
      <c r="E53" s="6">
        <f t="shared" si="51"/>
        <v>173489503</v>
      </c>
      <c r="F53" s="6">
        <f t="shared" si="51"/>
        <v>29941933</v>
      </c>
      <c r="G53" s="6">
        <f t="shared" si="51"/>
        <v>62500000</v>
      </c>
      <c r="H53" s="6">
        <f t="shared" si="51"/>
        <v>0</v>
      </c>
      <c r="I53" s="6">
        <f t="shared" si="51"/>
        <v>3726708</v>
      </c>
      <c r="J53" s="6">
        <f t="shared" si="51"/>
        <v>142461452</v>
      </c>
      <c r="L53" s="6">
        <f t="shared" si="34"/>
        <v>582651565</v>
      </c>
    </row>
    <row r="54" spans="1:12" x14ac:dyDescent="0.25">
      <c r="A54" s="2" t="s">
        <v>59</v>
      </c>
      <c r="B54" s="6">
        <f t="shared" ref="B54:J54" si="52">B109+B164</f>
        <v>4881309</v>
      </c>
      <c r="C54" s="6">
        <f t="shared" si="52"/>
        <v>546577</v>
      </c>
      <c r="D54" s="6">
        <f t="shared" si="52"/>
        <v>0</v>
      </c>
      <c r="E54" s="6">
        <f t="shared" si="52"/>
        <v>0</v>
      </c>
      <c r="F54" s="6">
        <f t="shared" si="52"/>
        <v>7068270</v>
      </c>
      <c r="G54" s="6">
        <f t="shared" si="52"/>
        <v>0</v>
      </c>
      <c r="H54" s="6">
        <f t="shared" si="52"/>
        <v>0</v>
      </c>
      <c r="I54" s="6">
        <f t="shared" si="52"/>
        <v>0</v>
      </c>
      <c r="J54" s="6">
        <f t="shared" si="52"/>
        <v>15522968</v>
      </c>
      <c r="L54" s="6">
        <f t="shared" si="34"/>
        <v>28019124</v>
      </c>
    </row>
    <row r="55" spans="1:12" x14ac:dyDescent="0.25">
      <c r="A55" s="7" t="s">
        <v>60</v>
      </c>
      <c r="B55" s="6">
        <f t="shared" ref="B55:J55" si="53">B110+B165</f>
        <v>7797359706</v>
      </c>
      <c r="C55" s="6">
        <f t="shared" si="53"/>
        <v>2111467071</v>
      </c>
      <c r="D55" s="6">
        <f t="shared" si="53"/>
        <v>881175179</v>
      </c>
      <c r="E55" s="6">
        <f t="shared" si="53"/>
        <v>5351825691</v>
      </c>
      <c r="F55" s="6">
        <f t="shared" si="53"/>
        <v>3158562217</v>
      </c>
      <c r="G55" s="6">
        <f t="shared" si="53"/>
        <v>2572495799</v>
      </c>
      <c r="H55" s="6">
        <f t="shared" si="53"/>
        <v>1898388501</v>
      </c>
      <c r="I55" s="6">
        <f t="shared" si="53"/>
        <v>2309088471</v>
      </c>
      <c r="J55" s="6">
        <f t="shared" si="53"/>
        <v>5608625686</v>
      </c>
      <c r="L55" s="6">
        <f t="shared" si="34"/>
        <v>31688988321</v>
      </c>
    </row>
    <row r="56" spans="1:12" x14ac:dyDescent="0.25">
      <c r="A56" s="8"/>
      <c r="B56" s="3"/>
      <c r="C56" s="3"/>
      <c r="D56" s="4"/>
      <c r="E56" s="3"/>
      <c r="F56" s="3"/>
      <c r="G56" s="3"/>
      <c r="H56" s="3"/>
      <c r="I56" s="3"/>
      <c r="J56" s="3"/>
      <c r="K56" s="3"/>
    </row>
    <row r="57" spans="1:12" x14ac:dyDescent="0.25">
      <c r="A57" s="9"/>
      <c r="B57" s="3"/>
      <c r="C57" s="3"/>
      <c r="D57" s="4"/>
      <c r="E57" s="3"/>
      <c r="F57" s="3"/>
      <c r="G57" s="3"/>
      <c r="H57" s="3"/>
      <c r="I57" s="3"/>
      <c r="J57" s="3"/>
      <c r="K57" s="3"/>
    </row>
    <row r="58" spans="1:12" ht="39" customHeight="1" x14ac:dyDescent="0.25">
      <c r="A58" s="12" t="s">
        <v>141</v>
      </c>
      <c r="B58" s="1" t="s">
        <v>1</v>
      </c>
      <c r="C58" s="1" t="s">
        <v>2</v>
      </c>
      <c r="D58" s="1" t="s">
        <v>3</v>
      </c>
      <c r="E58" s="1" t="s">
        <v>4</v>
      </c>
      <c r="F58" s="1" t="s">
        <v>62</v>
      </c>
      <c r="G58" s="1" t="s">
        <v>5</v>
      </c>
      <c r="H58" s="1" t="s">
        <v>6</v>
      </c>
      <c r="I58" s="1" t="s">
        <v>7</v>
      </c>
      <c r="J58" s="1" t="s">
        <v>8</v>
      </c>
      <c r="L58" s="1" t="s">
        <v>0</v>
      </c>
    </row>
    <row r="59" spans="1:12" x14ac:dyDescent="0.25">
      <c r="A59" s="2" t="s">
        <v>9</v>
      </c>
      <c r="B59" s="3">
        <v>31558999</v>
      </c>
      <c r="C59" s="4">
        <v>2366867</v>
      </c>
      <c r="D59" s="10">
        <v>2041473</v>
      </c>
      <c r="E59" s="3">
        <v>0</v>
      </c>
      <c r="F59" s="3">
        <v>16769519</v>
      </c>
      <c r="G59" s="3">
        <v>0</v>
      </c>
      <c r="H59" s="3">
        <v>0</v>
      </c>
      <c r="I59" s="3">
        <v>10335083</v>
      </c>
      <c r="J59" s="3">
        <v>17117869</v>
      </c>
      <c r="L59" s="3">
        <v>80189810</v>
      </c>
    </row>
    <row r="60" spans="1:12" x14ac:dyDescent="0.25">
      <c r="A60" s="2" t="s">
        <v>10</v>
      </c>
      <c r="B60" s="3">
        <v>11178768</v>
      </c>
      <c r="C60" s="4">
        <v>9949196</v>
      </c>
      <c r="D60" s="10">
        <v>965318</v>
      </c>
      <c r="E60" s="3">
        <v>18604444</v>
      </c>
      <c r="F60" s="3">
        <v>4077790</v>
      </c>
      <c r="G60" s="3">
        <v>0</v>
      </c>
      <c r="H60" s="3">
        <v>0</v>
      </c>
      <c r="I60" s="3">
        <v>0</v>
      </c>
      <c r="J60" s="3">
        <v>4851822</v>
      </c>
      <c r="L60" s="3">
        <v>49627338</v>
      </c>
    </row>
    <row r="61" spans="1:12" x14ac:dyDescent="0.25">
      <c r="A61" s="2" t="s">
        <v>11</v>
      </c>
      <c r="B61" s="3">
        <v>27090761</v>
      </c>
      <c r="C61" s="4">
        <v>6417041</v>
      </c>
      <c r="D61" s="10">
        <v>1961847</v>
      </c>
      <c r="E61" s="3">
        <v>0</v>
      </c>
      <c r="F61" s="3">
        <v>21174642</v>
      </c>
      <c r="G61" s="3">
        <v>0</v>
      </c>
      <c r="H61" s="3">
        <v>0</v>
      </c>
      <c r="I61" s="3">
        <v>53716932</v>
      </c>
      <c r="J61" s="3">
        <v>111773599</v>
      </c>
      <c r="L61" s="3">
        <v>222134822</v>
      </c>
    </row>
    <row r="62" spans="1:12" x14ac:dyDescent="0.25">
      <c r="A62" s="2" t="s">
        <v>12</v>
      </c>
      <c r="B62" s="3">
        <v>9212268</v>
      </c>
      <c r="C62" s="4">
        <v>15905139</v>
      </c>
      <c r="D62" s="10">
        <v>1308771</v>
      </c>
      <c r="E62" s="3">
        <v>385277</v>
      </c>
      <c r="F62" s="3">
        <v>15712636</v>
      </c>
      <c r="G62" s="3">
        <v>0</v>
      </c>
      <c r="H62" s="3">
        <v>0</v>
      </c>
      <c r="I62" s="3">
        <v>0</v>
      </c>
      <c r="J62" s="3">
        <v>10785878</v>
      </c>
      <c r="L62" s="3">
        <v>53309969</v>
      </c>
    </row>
    <row r="63" spans="1:12" x14ac:dyDescent="0.25">
      <c r="A63" s="2" t="s">
        <v>13</v>
      </c>
      <c r="B63" s="3">
        <v>1017637383</v>
      </c>
      <c r="C63" s="4">
        <v>604133419</v>
      </c>
      <c r="D63" s="10">
        <v>284244888</v>
      </c>
      <c r="E63" s="3">
        <v>122311636</v>
      </c>
      <c r="F63" s="3">
        <v>559294573</v>
      </c>
      <c r="G63" s="3">
        <v>0</v>
      </c>
      <c r="H63" s="3">
        <v>0</v>
      </c>
      <c r="I63" s="3">
        <v>0</v>
      </c>
      <c r="J63" s="3">
        <v>1026033328</v>
      </c>
      <c r="L63" s="3">
        <v>3613655227</v>
      </c>
    </row>
    <row r="64" spans="1:12" x14ac:dyDescent="0.25">
      <c r="A64" s="2" t="s">
        <v>14</v>
      </c>
      <c r="B64" s="3">
        <v>68964811</v>
      </c>
      <c r="C64" s="4">
        <v>8788383</v>
      </c>
      <c r="D64" s="10">
        <v>8924140</v>
      </c>
      <c r="E64" s="3">
        <v>27552847</v>
      </c>
      <c r="F64" s="3">
        <v>41746780</v>
      </c>
      <c r="G64" s="3">
        <v>0</v>
      </c>
      <c r="H64" s="3">
        <v>23462</v>
      </c>
      <c r="I64" s="3">
        <v>105942</v>
      </c>
      <c r="J64" s="3">
        <v>18045314</v>
      </c>
      <c r="L64" s="3">
        <v>174151679</v>
      </c>
    </row>
    <row r="65" spans="1:12" x14ac:dyDescent="0.25">
      <c r="A65" s="2" t="s">
        <v>15</v>
      </c>
      <c r="B65" s="3">
        <v>21669872</v>
      </c>
      <c r="C65" s="4">
        <v>0</v>
      </c>
      <c r="D65" s="10">
        <v>8749093</v>
      </c>
      <c r="E65" s="3">
        <v>0</v>
      </c>
      <c r="F65" s="3">
        <v>57290833</v>
      </c>
      <c r="G65" s="3">
        <v>0</v>
      </c>
      <c r="H65" s="3">
        <v>0</v>
      </c>
      <c r="I65" s="3">
        <v>54913808</v>
      </c>
      <c r="J65" s="3">
        <v>124164499</v>
      </c>
      <c r="L65" s="3">
        <v>266788105</v>
      </c>
    </row>
    <row r="66" spans="1:12" x14ac:dyDescent="0.25">
      <c r="A66" s="2" t="s">
        <v>16</v>
      </c>
      <c r="B66" s="3">
        <v>0</v>
      </c>
      <c r="C66" s="4">
        <v>3824551</v>
      </c>
      <c r="D66" s="10">
        <v>375896</v>
      </c>
      <c r="E66" s="3">
        <v>16195452</v>
      </c>
      <c r="F66" s="3">
        <v>7187700</v>
      </c>
      <c r="G66" s="3">
        <v>0</v>
      </c>
      <c r="H66" s="3">
        <v>0</v>
      </c>
      <c r="I66" s="3">
        <v>0</v>
      </c>
      <c r="J66" s="3">
        <v>1743874</v>
      </c>
      <c r="L66" s="3">
        <v>29327473</v>
      </c>
    </row>
    <row r="67" spans="1:12" x14ac:dyDescent="0.25">
      <c r="A67" s="2" t="s">
        <v>17</v>
      </c>
      <c r="B67" s="3">
        <v>29730933</v>
      </c>
      <c r="C67" s="4">
        <v>5116465</v>
      </c>
      <c r="D67" s="10">
        <v>407206</v>
      </c>
      <c r="E67" s="3">
        <v>36947695</v>
      </c>
      <c r="F67" s="3">
        <v>6301289</v>
      </c>
      <c r="G67" s="3">
        <v>0</v>
      </c>
      <c r="H67" s="3">
        <v>0</v>
      </c>
      <c r="I67" s="3">
        <v>0</v>
      </c>
      <c r="J67" s="3">
        <v>16581672</v>
      </c>
      <c r="L67" s="3">
        <v>95085260</v>
      </c>
    </row>
    <row r="68" spans="1:12" x14ac:dyDescent="0.25">
      <c r="A68" s="2" t="s">
        <v>18</v>
      </c>
      <c r="B68" s="3">
        <v>43610870</v>
      </c>
      <c r="C68" s="4">
        <v>47357854</v>
      </c>
      <c r="D68" s="10">
        <v>22261213</v>
      </c>
      <c r="E68" s="3">
        <v>200380958</v>
      </c>
      <c r="F68" s="3">
        <v>62802572</v>
      </c>
      <c r="G68" s="3">
        <v>0</v>
      </c>
      <c r="H68" s="3">
        <v>0</v>
      </c>
      <c r="I68" s="3">
        <v>117252200</v>
      </c>
      <c r="J68" s="3">
        <v>59628132</v>
      </c>
      <c r="L68" s="3">
        <v>553293799</v>
      </c>
    </row>
    <row r="69" spans="1:12" x14ac:dyDescent="0.25">
      <c r="A69" s="2" t="s">
        <v>19</v>
      </c>
      <c r="B69" s="3">
        <v>62644152</v>
      </c>
      <c r="C69" s="4">
        <v>10137861</v>
      </c>
      <c r="D69" s="10">
        <v>26392055</v>
      </c>
      <c r="E69" s="3">
        <v>0</v>
      </c>
      <c r="F69" s="3">
        <v>24431286</v>
      </c>
      <c r="G69" s="3">
        <v>0</v>
      </c>
      <c r="H69" s="3">
        <v>0</v>
      </c>
      <c r="I69" s="3">
        <v>208726989</v>
      </c>
      <c r="J69" s="3">
        <v>33657831</v>
      </c>
      <c r="L69" s="3">
        <v>365990174</v>
      </c>
    </row>
    <row r="70" spans="1:12" x14ac:dyDescent="0.25">
      <c r="A70" s="2" t="s">
        <v>20</v>
      </c>
      <c r="B70" s="3">
        <v>34208575</v>
      </c>
      <c r="C70" s="4">
        <v>680040</v>
      </c>
      <c r="D70" s="10">
        <v>2122539</v>
      </c>
      <c r="E70" s="3">
        <v>15000000</v>
      </c>
      <c r="F70" s="3">
        <v>13266171</v>
      </c>
      <c r="G70" s="3">
        <v>0</v>
      </c>
      <c r="H70" s="3">
        <v>0</v>
      </c>
      <c r="I70" s="3">
        <v>2024668</v>
      </c>
      <c r="J70" s="3">
        <v>13602489</v>
      </c>
      <c r="L70" s="3">
        <v>80904482</v>
      </c>
    </row>
    <row r="71" spans="1:12" x14ac:dyDescent="0.25">
      <c r="A71" s="2" t="s">
        <v>21</v>
      </c>
      <c r="B71" s="3">
        <v>3854539</v>
      </c>
      <c r="C71" s="4">
        <v>1060968</v>
      </c>
      <c r="D71" s="10">
        <v>434484</v>
      </c>
      <c r="E71" s="3">
        <v>9002252</v>
      </c>
      <c r="F71" s="3">
        <v>3775705</v>
      </c>
      <c r="G71" s="3">
        <v>0</v>
      </c>
      <c r="H71" s="3">
        <v>1155551</v>
      </c>
      <c r="I71" s="3">
        <v>12504</v>
      </c>
      <c r="J71" s="3">
        <v>10999591</v>
      </c>
      <c r="L71" s="3">
        <v>30295594</v>
      </c>
    </row>
    <row r="72" spans="1:12" x14ac:dyDescent="0.25">
      <c r="A72" s="2" t="s">
        <v>22</v>
      </c>
      <c r="B72" s="3">
        <v>63498813</v>
      </c>
      <c r="C72" s="4">
        <v>20901724</v>
      </c>
      <c r="D72" s="10">
        <v>3597980</v>
      </c>
      <c r="E72" s="3">
        <v>151574773</v>
      </c>
      <c r="F72" s="3">
        <v>75234952</v>
      </c>
      <c r="G72" s="3">
        <v>42607948</v>
      </c>
      <c r="H72" s="3">
        <v>0</v>
      </c>
      <c r="I72" s="3">
        <v>232845603</v>
      </c>
      <c r="J72" s="3">
        <v>9151903</v>
      </c>
      <c r="L72" s="3">
        <v>599413696</v>
      </c>
    </row>
    <row r="73" spans="1:12" x14ac:dyDescent="0.25">
      <c r="A73" s="2" t="s">
        <v>23</v>
      </c>
      <c r="B73" s="3">
        <v>19029824</v>
      </c>
      <c r="C73" s="4">
        <v>12482866</v>
      </c>
      <c r="D73" s="10">
        <v>30345</v>
      </c>
      <c r="E73" s="3">
        <v>85233714</v>
      </c>
      <c r="F73" s="3">
        <v>23669810</v>
      </c>
      <c r="G73" s="3">
        <v>0</v>
      </c>
      <c r="H73" s="3">
        <v>0</v>
      </c>
      <c r="I73" s="3">
        <v>0</v>
      </c>
      <c r="J73" s="3">
        <v>40940275</v>
      </c>
      <c r="L73" s="3">
        <v>181386834</v>
      </c>
    </row>
    <row r="74" spans="1:12" x14ac:dyDescent="0.25">
      <c r="A74" s="2" t="s">
        <v>24</v>
      </c>
      <c r="B74" s="3">
        <v>3322944</v>
      </c>
      <c r="C74" s="4">
        <v>7793286</v>
      </c>
      <c r="D74" s="10">
        <v>419010</v>
      </c>
      <c r="E74" s="3">
        <v>41059417</v>
      </c>
      <c r="F74" s="3">
        <v>7976958</v>
      </c>
      <c r="G74" s="3">
        <v>0</v>
      </c>
      <c r="H74" s="3">
        <v>0</v>
      </c>
      <c r="I74" s="3">
        <v>51987121</v>
      </c>
      <c r="J74" s="3">
        <v>20303594</v>
      </c>
      <c r="L74" s="3">
        <v>132862330</v>
      </c>
    </row>
    <row r="75" spans="1:12" x14ac:dyDescent="0.25">
      <c r="A75" s="2" t="s">
        <v>25</v>
      </c>
      <c r="B75" s="3">
        <v>19610167</v>
      </c>
      <c r="C75" s="4">
        <v>3358067</v>
      </c>
      <c r="D75" s="10">
        <v>4315728</v>
      </c>
      <c r="E75" s="3">
        <v>7500078</v>
      </c>
      <c r="F75" s="3">
        <v>12633512</v>
      </c>
      <c r="G75" s="3">
        <v>0</v>
      </c>
      <c r="H75" s="3">
        <v>0</v>
      </c>
      <c r="I75" s="3">
        <v>23265856</v>
      </c>
      <c r="J75" s="3">
        <v>24087797</v>
      </c>
      <c r="L75" s="3">
        <v>94771205</v>
      </c>
    </row>
    <row r="76" spans="1:12" x14ac:dyDescent="0.25">
      <c r="A76" s="2" t="s">
        <v>26</v>
      </c>
      <c r="B76" s="3">
        <v>76081591</v>
      </c>
      <c r="C76" s="4">
        <v>29070739</v>
      </c>
      <c r="D76" s="10">
        <v>15382411</v>
      </c>
      <c r="E76" s="3">
        <v>19047666</v>
      </c>
      <c r="F76" s="3">
        <v>13222083</v>
      </c>
      <c r="G76" s="3">
        <v>0</v>
      </c>
      <c r="H76" s="3">
        <v>0</v>
      </c>
      <c r="I76" s="3">
        <v>0</v>
      </c>
      <c r="J76" s="3">
        <v>0</v>
      </c>
      <c r="L76" s="3">
        <v>152804490</v>
      </c>
    </row>
    <row r="77" spans="1:12" x14ac:dyDescent="0.25">
      <c r="A77" s="2" t="s">
        <v>27</v>
      </c>
      <c r="B77" s="3">
        <v>18826852</v>
      </c>
      <c r="C77" s="4">
        <v>2814331</v>
      </c>
      <c r="D77" s="10">
        <v>9661177</v>
      </c>
      <c r="E77" s="3">
        <v>0</v>
      </c>
      <c r="F77" s="3">
        <v>17675739</v>
      </c>
      <c r="G77" s="3">
        <v>0</v>
      </c>
      <c r="H77" s="3">
        <v>39718097</v>
      </c>
      <c r="I77" s="3">
        <v>30547038</v>
      </c>
      <c r="J77" s="3">
        <v>31778797</v>
      </c>
      <c r="L77" s="3">
        <v>151022031</v>
      </c>
    </row>
    <row r="78" spans="1:12" x14ac:dyDescent="0.25">
      <c r="A78" s="2" t="s">
        <v>28</v>
      </c>
      <c r="B78" s="3">
        <v>14142246</v>
      </c>
      <c r="C78" s="4">
        <v>2517665</v>
      </c>
      <c r="D78" s="10">
        <v>5969888</v>
      </c>
      <c r="E78" s="3">
        <v>6553738</v>
      </c>
      <c r="F78" s="3">
        <v>9517013</v>
      </c>
      <c r="G78" s="3">
        <v>0</v>
      </c>
      <c r="H78" s="3">
        <v>3950088</v>
      </c>
      <c r="I78" s="3">
        <v>1236659</v>
      </c>
      <c r="J78" s="3">
        <v>1037578</v>
      </c>
      <c r="L78" s="3">
        <v>44924875</v>
      </c>
    </row>
    <row r="79" spans="1:12" x14ac:dyDescent="0.25">
      <c r="A79" s="2" t="s">
        <v>29</v>
      </c>
      <c r="B79" s="3">
        <v>102256597</v>
      </c>
      <c r="C79" s="4">
        <v>32919537</v>
      </c>
      <c r="D79" s="10">
        <v>5237614</v>
      </c>
      <c r="E79" s="3">
        <v>2130010</v>
      </c>
      <c r="F79" s="3">
        <v>50959192</v>
      </c>
      <c r="G79" s="3">
        <v>0</v>
      </c>
      <c r="H79" s="3">
        <v>0</v>
      </c>
      <c r="I79" s="3">
        <v>30214952</v>
      </c>
      <c r="J79" s="3">
        <v>30902034</v>
      </c>
      <c r="L79" s="3">
        <v>254619936</v>
      </c>
    </row>
    <row r="80" spans="1:12" x14ac:dyDescent="0.25">
      <c r="A80" s="2" t="s">
        <v>30</v>
      </c>
      <c r="B80" s="3">
        <v>10500000</v>
      </c>
      <c r="C80" s="4">
        <v>0</v>
      </c>
      <c r="D80" s="10">
        <v>0</v>
      </c>
      <c r="E80" s="3">
        <v>286931703</v>
      </c>
      <c r="F80" s="3">
        <v>0</v>
      </c>
      <c r="G80" s="3">
        <v>0</v>
      </c>
      <c r="H80" s="3">
        <v>860667</v>
      </c>
      <c r="I80" s="3">
        <v>0</v>
      </c>
      <c r="J80" s="3">
        <v>212253461</v>
      </c>
      <c r="L80" s="3">
        <v>510545831</v>
      </c>
    </row>
    <row r="81" spans="1:12" x14ac:dyDescent="0.25">
      <c r="A81" s="2" t="s">
        <v>31</v>
      </c>
      <c r="B81" s="3">
        <v>123029169</v>
      </c>
      <c r="C81" s="4">
        <v>4143779</v>
      </c>
      <c r="D81" s="10">
        <v>66370857</v>
      </c>
      <c r="E81" s="3">
        <v>2017081</v>
      </c>
      <c r="F81" s="3">
        <v>232471440</v>
      </c>
      <c r="G81" s="3">
        <v>0</v>
      </c>
      <c r="H81" s="3">
        <v>0</v>
      </c>
      <c r="I81" s="3">
        <v>86944094</v>
      </c>
      <c r="J81" s="3">
        <v>241860917</v>
      </c>
      <c r="L81" s="3">
        <v>756837337</v>
      </c>
    </row>
    <row r="82" spans="1:12" x14ac:dyDescent="0.25">
      <c r="A82" s="2" t="s">
        <v>32</v>
      </c>
      <c r="B82" s="3">
        <v>39474728</v>
      </c>
      <c r="C82" s="4">
        <v>54543717</v>
      </c>
      <c r="D82" s="10">
        <v>2659764</v>
      </c>
      <c r="E82" s="3">
        <v>50099000</v>
      </c>
      <c r="F82" s="3">
        <v>23360512</v>
      </c>
      <c r="G82" s="3">
        <v>23166000</v>
      </c>
      <c r="H82" s="3">
        <v>0</v>
      </c>
      <c r="I82" s="3">
        <v>0</v>
      </c>
      <c r="J82" s="3">
        <v>46092465</v>
      </c>
      <c r="L82" s="3">
        <v>239396186</v>
      </c>
    </row>
    <row r="83" spans="1:12" x14ac:dyDescent="0.25">
      <c r="A83" s="2" t="s">
        <v>33</v>
      </c>
      <c r="B83" s="3">
        <v>6931557</v>
      </c>
      <c r="C83" s="4">
        <v>2297190</v>
      </c>
      <c r="D83" s="10">
        <v>11238554</v>
      </c>
      <c r="E83" s="3">
        <v>17353515</v>
      </c>
      <c r="F83" s="3">
        <v>3011474</v>
      </c>
      <c r="G83" s="3">
        <v>0</v>
      </c>
      <c r="H83" s="3">
        <v>0</v>
      </c>
      <c r="I83" s="3">
        <v>16847326</v>
      </c>
      <c r="J83" s="3">
        <v>14475541</v>
      </c>
      <c r="L83" s="3">
        <v>72155157</v>
      </c>
    </row>
    <row r="84" spans="1:12" x14ac:dyDescent="0.25">
      <c r="A84" s="2" t="s">
        <v>34</v>
      </c>
      <c r="B84" s="3">
        <v>12807374</v>
      </c>
      <c r="C84" s="4">
        <v>8162038</v>
      </c>
      <c r="D84" s="10">
        <v>696595</v>
      </c>
      <c r="E84" s="3">
        <v>27911464</v>
      </c>
      <c r="F84" s="3">
        <v>1545765</v>
      </c>
      <c r="G84" s="3">
        <v>0</v>
      </c>
      <c r="H84" s="3">
        <v>0</v>
      </c>
      <c r="I84" s="3">
        <v>0</v>
      </c>
      <c r="J84" s="3">
        <v>183632710</v>
      </c>
      <c r="L84" s="3">
        <v>234755946</v>
      </c>
    </row>
    <row r="85" spans="1:12" x14ac:dyDescent="0.25">
      <c r="A85" s="2" t="s">
        <v>35</v>
      </c>
      <c r="B85" s="3">
        <v>14030562</v>
      </c>
      <c r="C85" s="4">
        <v>2545957</v>
      </c>
      <c r="D85" s="10">
        <v>0</v>
      </c>
      <c r="E85" s="3">
        <v>9036878</v>
      </c>
      <c r="F85" s="3">
        <v>3964530</v>
      </c>
      <c r="G85" s="3">
        <v>0</v>
      </c>
      <c r="H85" s="3">
        <v>0</v>
      </c>
      <c r="I85" s="3">
        <v>2614428</v>
      </c>
      <c r="J85" s="3">
        <v>5205167</v>
      </c>
      <c r="L85" s="3">
        <v>37397522</v>
      </c>
    </row>
    <row r="86" spans="1:12" x14ac:dyDescent="0.25">
      <c r="A86" s="2" t="s">
        <v>36</v>
      </c>
      <c r="B86" s="3">
        <v>13093813</v>
      </c>
      <c r="C86" s="4">
        <v>13661993</v>
      </c>
      <c r="D86" s="10">
        <v>0</v>
      </c>
      <c r="E86" s="3">
        <v>17000000</v>
      </c>
      <c r="F86" s="3">
        <v>5024311</v>
      </c>
      <c r="G86" s="3">
        <v>0</v>
      </c>
      <c r="H86" s="3">
        <v>0</v>
      </c>
      <c r="I86" s="3">
        <v>4336923</v>
      </c>
      <c r="J86" s="3">
        <v>0</v>
      </c>
      <c r="L86" s="3">
        <v>53117040</v>
      </c>
    </row>
    <row r="87" spans="1:12" x14ac:dyDescent="0.25">
      <c r="A87" s="2" t="s">
        <v>37</v>
      </c>
      <c r="B87" s="3">
        <v>36053042</v>
      </c>
      <c r="C87" s="4">
        <v>61235</v>
      </c>
      <c r="D87" s="10">
        <v>2032283</v>
      </c>
      <c r="E87" s="3">
        <v>0</v>
      </c>
      <c r="F87" s="3">
        <v>4877400</v>
      </c>
      <c r="G87" s="3">
        <v>0</v>
      </c>
      <c r="H87" s="3">
        <v>0</v>
      </c>
      <c r="I87" s="3">
        <v>0</v>
      </c>
      <c r="J87" s="3">
        <v>5922991</v>
      </c>
      <c r="L87" s="3">
        <v>48946951</v>
      </c>
    </row>
    <row r="88" spans="1:12" x14ac:dyDescent="0.25">
      <c r="A88" s="2" t="s">
        <v>38</v>
      </c>
      <c r="B88" s="3">
        <v>177615</v>
      </c>
      <c r="C88" s="4">
        <v>1256064</v>
      </c>
      <c r="D88" s="10">
        <v>101221</v>
      </c>
      <c r="E88" s="3">
        <v>4200000</v>
      </c>
      <c r="F88" s="3">
        <v>1275301</v>
      </c>
      <c r="G88" s="3">
        <v>0</v>
      </c>
      <c r="H88" s="3">
        <v>0</v>
      </c>
      <c r="I88" s="3">
        <v>788271</v>
      </c>
      <c r="J88" s="3">
        <v>2016910</v>
      </c>
      <c r="L88" s="3">
        <v>9815382</v>
      </c>
    </row>
    <row r="89" spans="1:12" x14ac:dyDescent="0.25">
      <c r="A89" s="2" t="s">
        <v>39</v>
      </c>
      <c r="B89" s="3">
        <v>159680058</v>
      </c>
      <c r="C89" s="4">
        <v>51099530</v>
      </c>
      <c r="D89" s="10">
        <v>17014268</v>
      </c>
      <c r="E89" s="3">
        <v>85542421</v>
      </c>
      <c r="F89" s="3">
        <v>39911471</v>
      </c>
      <c r="G89" s="3">
        <v>18393000</v>
      </c>
      <c r="H89" s="3">
        <v>0</v>
      </c>
      <c r="I89" s="3">
        <v>0</v>
      </c>
      <c r="J89" s="3">
        <v>47306171</v>
      </c>
      <c r="L89" s="3">
        <v>418946919</v>
      </c>
    </row>
    <row r="90" spans="1:12" x14ac:dyDescent="0.25">
      <c r="A90" s="2" t="s">
        <v>40</v>
      </c>
      <c r="B90" s="3">
        <v>44766109</v>
      </c>
      <c r="C90" s="4">
        <v>11079263</v>
      </c>
      <c r="D90" s="10">
        <v>2169778</v>
      </c>
      <c r="E90" s="3">
        <v>30527500</v>
      </c>
      <c r="F90" s="3">
        <v>7795296</v>
      </c>
      <c r="G90" s="3">
        <v>0</v>
      </c>
      <c r="H90" s="3">
        <v>6100000</v>
      </c>
      <c r="I90" s="3">
        <v>174384</v>
      </c>
      <c r="J90" s="3">
        <v>2000000</v>
      </c>
      <c r="L90" s="3">
        <v>104612330</v>
      </c>
    </row>
    <row r="91" spans="1:12" x14ac:dyDescent="0.25">
      <c r="A91" s="2" t="s">
        <v>41</v>
      </c>
      <c r="B91" s="3">
        <v>1112205620</v>
      </c>
      <c r="C91" s="4">
        <v>138868643</v>
      </c>
      <c r="D91" s="10">
        <v>44981739</v>
      </c>
      <c r="E91" s="3">
        <v>312331000</v>
      </c>
      <c r="F91" s="3">
        <v>240414893</v>
      </c>
      <c r="G91" s="3">
        <v>0</v>
      </c>
      <c r="H91" s="3">
        <v>0</v>
      </c>
      <c r="I91" s="3">
        <v>311807232</v>
      </c>
      <c r="J91" s="3">
        <v>436723507</v>
      </c>
      <c r="L91" s="3">
        <v>2597332634</v>
      </c>
    </row>
    <row r="92" spans="1:12" x14ac:dyDescent="0.25">
      <c r="A92" s="2" t="s">
        <v>42</v>
      </c>
      <c r="B92" s="3">
        <v>52293388</v>
      </c>
      <c r="C92" s="4">
        <v>2657000</v>
      </c>
      <c r="D92" s="10">
        <v>589659</v>
      </c>
      <c r="E92" s="3">
        <v>166328290</v>
      </c>
      <c r="F92" s="3">
        <v>21456082</v>
      </c>
      <c r="G92" s="3">
        <v>0</v>
      </c>
      <c r="H92" s="3">
        <v>0</v>
      </c>
      <c r="I92" s="3">
        <v>84042310</v>
      </c>
      <c r="J92" s="3">
        <v>16241798</v>
      </c>
      <c r="L92" s="3">
        <v>343608527</v>
      </c>
    </row>
    <row r="93" spans="1:12" x14ac:dyDescent="0.25">
      <c r="A93" s="2" t="s">
        <v>43</v>
      </c>
      <c r="B93" s="3">
        <v>1438856</v>
      </c>
      <c r="C93" s="4">
        <v>638392</v>
      </c>
      <c r="D93" s="10">
        <v>605718</v>
      </c>
      <c r="E93" s="3">
        <v>50570</v>
      </c>
      <c r="F93" s="3">
        <v>4205495</v>
      </c>
      <c r="G93" s="3">
        <v>0</v>
      </c>
      <c r="H93" s="3">
        <v>0</v>
      </c>
      <c r="I93" s="3">
        <v>22331673</v>
      </c>
      <c r="J93" s="3">
        <v>271957</v>
      </c>
      <c r="L93" s="3">
        <v>29542661</v>
      </c>
    </row>
    <row r="94" spans="1:12" x14ac:dyDescent="0.25">
      <c r="A94" s="2" t="s">
        <v>44</v>
      </c>
      <c r="B94" s="3">
        <v>155558649</v>
      </c>
      <c r="C94" s="4">
        <v>69987674</v>
      </c>
      <c r="D94" s="10">
        <v>24547749</v>
      </c>
      <c r="E94" s="3">
        <v>194919776</v>
      </c>
      <c r="F94" s="3">
        <v>105974203</v>
      </c>
      <c r="G94" s="3">
        <v>0</v>
      </c>
      <c r="H94" s="3">
        <v>0</v>
      </c>
      <c r="I94" s="3">
        <v>5079798</v>
      </c>
      <c r="J94" s="3">
        <v>96796919</v>
      </c>
      <c r="L94" s="3">
        <v>652864768</v>
      </c>
    </row>
    <row r="95" spans="1:12" x14ac:dyDescent="0.25">
      <c r="A95" s="2" t="s">
        <v>45</v>
      </c>
      <c r="B95" s="3">
        <v>13975337</v>
      </c>
      <c r="C95" s="4">
        <v>5985870</v>
      </c>
      <c r="D95" s="10">
        <v>2095826</v>
      </c>
      <c r="E95" s="3">
        <v>69696385</v>
      </c>
      <c r="F95" s="3">
        <v>12002805</v>
      </c>
      <c r="G95" s="3">
        <v>0</v>
      </c>
      <c r="H95" s="3">
        <v>0</v>
      </c>
      <c r="I95" s="3">
        <v>13592363</v>
      </c>
      <c r="J95" s="3">
        <v>37292435</v>
      </c>
      <c r="L95" s="3">
        <v>154641021</v>
      </c>
    </row>
    <row r="96" spans="1:12" x14ac:dyDescent="0.25">
      <c r="A96" s="2" t="s">
        <v>46</v>
      </c>
      <c r="B96" s="3">
        <v>59023039</v>
      </c>
      <c r="C96" s="4">
        <v>9665498</v>
      </c>
      <c r="D96" s="10">
        <v>9557219</v>
      </c>
      <c r="E96" s="3">
        <v>3318659</v>
      </c>
      <c r="F96" s="3">
        <v>72204716</v>
      </c>
      <c r="G96" s="3">
        <v>0</v>
      </c>
      <c r="H96" s="3">
        <v>0</v>
      </c>
      <c r="I96" s="3">
        <v>8047639</v>
      </c>
      <c r="J96" s="3">
        <v>1483342</v>
      </c>
      <c r="L96" s="3">
        <v>163300112</v>
      </c>
    </row>
    <row r="97" spans="1:12" x14ac:dyDescent="0.25">
      <c r="A97" s="2" t="s">
        <v>47</v>
      </c>
      <c r="B97" s="3">
        <v>193874164</v>
      </c>
      <c r="C97" s="4">
        <v>101107940</v>
      </c>
      <c r="D97" s="10">
        <v>8290279</v>
      </c>
      <c r="E97" s="3">
        <v>136510636</v>
      </c>
      <c r="F97" s="3">
        <v>53009933</v>
      </c>
      <c r="G97" s="3">
        <v>0</v>
      </c>
      <c r="H97" s="3">
        <v>0</v>
      </c>
      <c r="I97" s="3">
        <v>0</v>
      </c>
      <c r="J97" s="3">
        <v>121903973</v>
      </c>
      <c r="L97" s="3">
        <v>614696925</v>
      </c>
    </row>
    <row r="98" spans="1:12" x14ac:dyDescent="0.25">
      <c r="A98" s="2" t="s">
        <v>48</v>
      </c>
      <c r="B98" s="3">
        <v>19910562</v>
      </c>
      <c r="C98" s="4">
        <v>9673908</v>
      </c>
      <c r="D98" s="10">
        <v>1276106</v>
      </c>
      <c r="E98" s="3">
        <v>25153063</v>
      </c>
      <c r="F98" s="3">
        <v>10118083</v>
      </c>
      <c r="G98" s="3">
        <v>0</v>
      </c>
      <c r="H98" s="3">
        <v>0</v>
      </c>
      <c r="I98" s="3">
        <v>0</v>
      </c>
      <c r="J98" s="3">
        <v>18616332</v>
      </c>
      <c r="L98" s="3">
        <v>84748054</v>
      </c>
    </row>
    <row r="99" spans="1:12" x14ac:dyDescent="0.25">
      <c r="A99" s="2" t="s">
        <v>49</v>
      </c>
      <c r="B99" s="3">
        <v>39890384</v>
      </c>
      <c r="C99" s="4">
        <v>18088836</v>
      </c>
      <c r="D99" s="10">
        <v>4894456</v>
      </c>
      <c r="E99" s="3">
        <v>0</v>
      </c>
      <c r="F99" s="3">
        <v>19077197</v>
      </c>
      <c r="G99" s="3">
        <v>0</v>
      </c>
      <c r="H99" s="3">
        <v>0</v>
      </c>
      <c r="I99" s="3">
        <v>0</v>
      </c>
      <c r="J99" s="3">
        <v>40806863</v>
      </c>
      <c r="L99" s="3">
        <v>122757736</v>
      </c>
    </row>
    <row r="100" spans="1:12" x14ac:dyDescent="0.25">
      <c r="A100" s="2" t="s">
        <v>50</v>
      </c>
      <c r="B100" s="3">
        <v>8515144</v>
      </c>
      <c r="C100" s="4">
        <v>2674819</v>
      </c>
      <c r="D100" s="10">
        <v>518384</v>
      </c>
      <c r="E100" s="3">
        <v>0</v>
      </c>
      <c r="F100" s="3">
        <v>2057459</v>
      </c>
      <c r="G100" s="3">
        <v>0</v>
      </c>
      <c r="H100" s="3">
        <v>0</v>
      </c>
      <c r="I100" s="3">
        <v>919460</v>
      </c>
      <c r="J100" s="3">
        <v>5515438</v>
      </c>
      <c r="L100" s="3">
        <v>20200704</v>
      </c>
    </row>
    <row r="101" spans="1:12" x14ac:dyDescent="0.25">
      <c r="A101" s="2" t="s">
        <v>51</v>
      </c>
      <c r="B101" s="3">
        <v>68111439</v>
      </c>
      <c r="C101" s="4">
        <v>22252391</v>
      </c>
      <c r="D101" s="10">
        <v>1789506</v>
      </c>
      <c r="E101" s="3">
        <v>13001469</v>
      </c>
      <c r="F101" s="3">
        <v>16521758</v>
      </c>
      <c r="G101" s="3">
        <v>0</v>
      </c>
      <c r="H101" s="3">
        <v>0</v>
      </c>
      <c r="I101" s="3">
        <v>0</v>
      </c>
      <c r="J101" s="3">
        <v>0</v>
      </c>
      <c r="L101" s="3">
        <v>121676563</v>
      </c>
    </row>
    <row r="102" spans="1:12" x14ac:dyDescent="0.25">
      <c r="A102" s="2" t="s">
        <v>52</v>
      </c>
      <c r="B102" s="3">
        <v>47690117</v>
      </c>
      <c r="C102" s="4">
        <v>65860305</v>
      </c>
      <c r="D102" s="10">
        <v>3855380</v>
      </c>
      <c r="E102" s="3">
        <v>0</v>
      </c>
      <c r="F102" s="3">
        <v>51042558</v>
      </c>
      <c r="G102" s="3">
        <v>0</v>
      </c>
      <c r="H102" s="3">
        <v>0</v>
      </c>
      <c r="I102" s="3">
        <v>364425553</v>
      </c>
      <c r="J102" s="3">
        <v>71486765</v>
      </c>
      <c r="L102" s="3">
        <v>604360678</v>
      </c>
    </row>
    <row r="103" spans="1:12" x14ac:dyDescent="0.25">
      <c r="A103" s="2" t="s">
        <v>53</v>
      </c>
      <c r="B103" s="3">
        <v>15210820</v>
      </c>
      <c r="C103" s="4">
        <v>20365402</v>
      </c>
      <c r="D103" s="10">
        <v>4125443</v>
      </c>
      <c r="E103" s="3">
        <v>15255916</v>
      </c>
      <c r="F103" s="3">
        <v>5366010</v>
      </c>
      <c r="G103" s="3">
        <v>0</v>
      </c>
      <c r="H103" s="3">
        <v>630974</v>
      </c>
      <c r="I103" s="3">
        <v>461854</v>
      </c>
      <c r="J103" s="3">
        <v>14905061</v>
      </c>
      <c r="L103" s="3">
        <v>76321480</v>
      </c>
    </row>
    <row r="104" spans="1:12" x14ac:dyDescent="0.25">
      <c r="A104" s="2" t="s">
        <v>54</v>
      </c>
      <c r="B104" s="3">
        <v>1563623</v>
      </c>
      <c r="C104" s="4">
        <v>5177</v>
      </c>
      <c r="D104" s="10">
        <v>0</v>
      </c>
      <c r="E104" s="3">
        <v>9894469</v>
      </c>
      <c r="F104" s="3">
        <v>7213436</v>
      </c>
      <c r="G104" s="3">
        <v>19920612</v>
      </c>
      <c r="H104" s="3">
        <v>0</v>
      </c>
      <c r="I104" s="3">
        <v>3401987</v>
      </c>
      <c r="J104" s="3">
        <v>6815543</v>
      </c>
      <c r="L104" s="3">
        <v>48814847</v>
      </c>
    </row>
    <row r="105" spans="1:12" x14ac:dyDescent="0.25">
      <c r="A105" s="2" t="s">
        <v>55</v>
      </c>
      <c r="B105" s="3">
        <v>38835103</v>
      </c>
      <c r="C105" s="4">
        <v>20652867</v>
      </c>
      <c r="D105" s="10">
        <v>950771</v>
      </c>
      <c r="E105" s="3">
        <v>16145524</v>
      </c>
      <c r="F105" s="3">
        <v>7715831</v>
      </c>
      <c r="G105" s="3">
        <v>0</v>
      </c>
      <c r="H105" s="3">
        <v>0</v>
      </c>
      <c r="I105" s="3">
        <v>0</v>
      </c>
      <c r="J105" s="3">
        <v>50069648</v>
      </c>
      <c r="L105" s="3">
        <v>134369744</v>
      </c>
    </row>
    <row r="106" spans="1:12" x14ac:dyDescent="0.25">
      <c r="A106" s="2" t="s">
        <v>56</v>
      </c>
      <c r="B106" s="3">
        <v>151246379</v>
      </c>
      <c r="C106" s="4">
        <v>84759105</v>
      </c>
      <c r="D106" s="10">
        <v>4255591</v>
      </c>
      <c r="E106" s="3">
        <v>138128635</v>
      </c>
      <c r="F106" s="3">
        <v>50785823</v>
      </c>
      <c r="G106" s="3">
        <v>0</v>
      </c>
      <c r="H106" s="3">
        <v>0</v>
      </c>
      <c r="I106" s="3">
        <v>0</v>
      </c>
      <c r="J106" s="3">
        <v>13766014</v>
      </c>
      <c r="L106" s="3">
        <v>442941547</v>
      </c>
    </row>
    <row r="107" spans="1:12" x14ac:dyDescent="0.25">
      <c r="A107" s="2" t="s">
        <v>57</v>
      </c>
      <c r="B107" s="3">
        <v>0</v>
      </c>
      <c r="C107" s="4">
        <v>682923</v>
      </c>
      <c r="D107" s="10">
        <v>17207552</v>
      </c>
      <c r="E107" s="3">
        <v>6104505</v>
      </c>
      <c r="F107" s="3">
        <v>23537782</v>
      </c>
      <c r="G107" s="3">
        <v>0</v>
      </c>
      <c r="H107" s="3">
        <v>0</v>
      </c>
      <c r="I107" s="3">
        <v>12977465</v>
      </c>
      <c r="J107" s="3">
        <v>32575830</v>
      </c>
      <c r="L107" s="3">
        <v>93086057</v>
      </c>
    </row>
    <row r="108" spans="1:12" x14ac:dyDescent="0.25">
      <c r="A108" s="2" t="s">
        <v>58</v>
      </c>
      <c r="B108" s="3">
        <v>38481311</v>
      </c>
      <c r="C108" s="4">
        <v>4679541</v>
      </c>
      <c r="D108" s="10">
        <v>118130</v>
      </c>
      <c r="E108" s="3">
        <v>173489503</v>
      </c>
      <c r="F108" s="3">
        <v>13943367</v>
      </c>
      <c r="G108" s="3">
        <v>62500000</v>
      </c>
      <c r="H108" s="3">
        <v>0</v>
      </c>
      <c r="I108" s="3">
        <v>3726708</v>
      </c>
      <c r="J108" s="3">
        <v>18560278</v>
      </c>
      <c r="L108" s="3">
        <v>315498838</v>
      </c>
    </row>
    <row r="109" spans="1:12" x14ac:dyDescent="0.25">
      <c r="A109" s="2" t="s">
        <v>59</v>
      </c>
      <c r="B109" s="3">
        <v>1045040</v>
      </c>
      <c r="C109" s="4">
        <v>284368</v>
      </c>
      <c r="D109" s="10">
        <v>0</v>
      </c>
      <c r="E109" s="3">
        <v>0</v>
      </c>
      <c r="F109" s="3">
        <v>5209270</v>
      </c>
      <c r="G109" s="3">
        <v>0</v>
      </c>
      <c r="H109" s="3">
        <v>0</v>
      </c>
      <c r="I109" s="3">
        <v>0</v>
      </c>
      <c r="J109" s="3">
        <v>9494904</v>
      </c>
      <c r="L109" s="3">
        <v>16033582</v>
      </c>
    </row>
    <row r="110" spans="1:12" x14ac:dyDescent="0.25">
      <c r="A110" s="7" t="s">
        <v>61</v>
      </c>
      <c r="B110" s="3">
        <v>4157543967</v>
      </c>
      <c r="C110" s="4">
        <v>1555337424</v>
      </c>
      <c r="D110" s="10">
        <v>636745904</v>
      </c>
      <c r="E110" s="3">
        <v>2570427919</v>
      </c>
      <c r="F110" s="3">
        <v>2089814956</v>
      </c>
      <c r="G110" s="3">
        <v>166587560</v>
      </c>
      <c r="H110" s="3">
        <v>52438839</v>
      </c>
      <c r="I110" s="3">
        <v>1760166138</v>
      </c>
      <c r="J110" s="3">
        <v>3360819501</v>
      </c>
      <c r="L110" s="3">
        <v>16349882208</v>
      </c>
    </row>
    <row r="111" spans="1:12" x14ac:dyDescent="0.25">
      <c r="A111" s="3"/>
      <c r="B111" s="3"/>
      <c r="C111" s="3"/>
      <c r="D111" s="4"/>
      <c r="E111" s="3"/>
      <c r="F111" s="3"/>
      <c r="G111" s="3"/>
      <c r="H111" s="3"/>
      <c r="I111" s="3"/>
      <c r="J111" s="3"/>
      <c r="K111" s="3"/>
    </row>
    <row r="112" spans="1:12" x14ac:dyDescent="0.25">
      <c r="A112" s="3"/>
      <c r="B112" s="3"/>
      <c r="C112" s="3"/>
      <c r="D112" s="4"/>
      <c r="E112" s="3"/>
      <c r="F112" s="3"/>
      <c r="G112" s="3"/>
      <c r="H112" s="3"/>
      <c r="I112" s="3"/>
      <c r="J112" s="3"/>
      <c r="K112" s="3"/>
    </row>
    <row r="113" spans="1:12" ht="36.75" customHeight="1" x14ac:dyDescent="0.25">
      <c r="A113" s="12" t="s">
        <v>144</v>
      </c>
      <c r="B113" s="1" t="s">
        <v>1</v>
      </c>
      <c r="C113" s="1" t="s">
        <v>2</v>
      </c>
      <c r="D113" s="1" t="s">
        <v>3</v>
      </c>
      <c r="E113" s="1" t="s">
        <v>4</v>
      </c>
      <c r="F113" s="1" t="s">
        <v>62</v>
      </c>
      <c r="G113" s="1" t="s">
        <v>5</v>
      </c>
      <c r="H113" s="1" t="s">
        <v>6</v>
      </c>
      <c r="I113" s="1" t="s">
        <v>7</v>
      </c>
      <c r="J113" s="1" t="s">
        <v>8</v>
      </c>
      <c r="L113" s="1" t="s">
        <v>0</v>
      </c>
    </row>
    <row r="114" spans="1:12" x14ac:dyDescent="0.25">
      <c r="A114" s="2" t="s">
        <v>9</v>
      </c>
      <c r="B114" s="3">
        <v>0</v>
      </c>
      <c r="C114" s="4">
        <v>1150209</v>
      </c>
      <c r="D114" s="10">
        <v>2478270</v>
      </c>
      <c r="E114" s="3">
        <v>5880726</v>
      </c>
      <c r="F114" s="3">
        <v>13310690</v>
      </c>
      <c r="G114" s="3">
        <v>0</v>
      </c>
      <c r="H114" s="3">
        <v>16469885</v>
      </c>
      <c r="I114" s="3">
        <v>19432011</v>
      </c>
      <c r="J114" s="3">
        <v>31049281</v>
      </c>
      <c r="L114" s="3">
        <v>89771072</v>
      </c>
    </row>
    <row r="115" spans="1:12" x14ac:dyDescent="0.25">
      <c r="A115" s="2" t="s">
        <v>10</v>
      </c>
      <c r="B115" s="3">
        <v>35013350</v>
      </c>
      <c r="C115" s="4">
        <v>93141</v>
      </c>
      <c r="D115" s="10">
        <v>0</v>
      </c>
      <c r="E115" s="3">
        <v>0</v>
      </c>
      <c r="F115" s="3">
        <v>2643147</v>
      </c>
      <c r="G115" s="3">
        <v>0</v>
      </c>
      <c r="H115" s="3">
        <v>0</v>
      </c>
      <c r="I115" s="3">
        <v>0</v>
      </c>
      <c r="J115" s="3">
        <v>0</v>
      </c>
      <c r="L115" s="3">
        <v>37749638</v>
      </c>
    </row>
    <row r="116" spans="1:12" x14ac:dyDescent="0.25">
      <c r="A116" s="2" t="s">
        <v>11</v>
      </c>
      <c r="B116" s="3">
        <v>0</v>
      </c>
      <c r="C116" s="4">
        <v>1134846</v>
      </c>
      <c r="D116" s="10">
        <v>0</v>
      </c>
      <c r="E116" s="3">
        <v>0</v>
      </c>
      <c r="F116" s="3">
        <v>36974255</v>
      </c>
      <c r="G116" s="3">
        <v>0</v>
      </c>
      <c r="H116" s="3">
        <v>0</v>
      </c>
      <c r="I116" s="3">
        <v>174330540</v>
      </c>
      <c r="J116" s="3">
        <v>34292094</v>
      </c>
      <c r="L116" s="3">
        <v>246731735</v>
      </c>
    </row>
    <row r="117" spans="1:12" x14ac:dyDescent="0.25">
      <c r="A117" s="2" t="s">
        <v>12</v>
      </c>
      <c r="B117" s="3">
        <v>0</v>
      </c>
      <c r="C117" s="4">
        <v>0</v>
      </c>
      <c r="D117" s="10">
        <v>443400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90558810</v>
      </c>
      <c r="L117" s="3">
        <v>91002210</v>
      </c>
    </row>
    <row r="118" spans="1:12" x14ac:dyDescent="0.25">
      <c r="A118" s="2" t="s">
        <v>13</v>
      </c>
      <c r="B118" s="3">
        <v>1821089120</v>
      </c>
      <c r="C118" s="4">
        <v>48314274</v>
      </c>
      <c r="D118" s="10">
        <v>114783567</v>
      </c>
      <c r="E118" s="3">
        <v>773771121</v>
      </c>
      <c r="F118" s="3">
        <v>252294510</v>
      </c>
      <c r="G118" s="3">
        <v>0</v>
      </c>
      <c r="H118" s="3">
        <v>0</v>
      </c>
      <c r="I118" s="3">
        <v>975735</v>
      </c>
      <c r="J118" s="3">
        <v>13406487</v>
      </c>
      <c r="L118" s="3">
        <v>3024634814</v>
      </c>
    </row>
    <row r="119" spans="1:12" x14ac:dyDescent="0.25">
      <c r="A119" s="2" t="s">
        <v>14</v>
      </c>
      <c r="B119" s="3">
        <v>7934261</v>
      </c>
      <c r="C119" s="4">
        <v>1946636</v>
      </c>
      <c r="D119" s="10">
        <v>14371888</v>
      </c>
      <c r="E119" s="3">
        <v>3011385</v>
      </c>
      <c r="F119" s="3">
        <v>9897452</v>
      </c>
      <c r="G119" s="3">
        <v>4767752</v>
      </c>
      <c r="H119" s="3">
        <v>62919616</v>
      </c>
      <c r="I119" s="3">
        <v>43969732</v>
      </c>
      <c r="J119" s="3">
        <v>18697811</v>
      </c>
      <c r="L119" s="3">
        <v>167516533</v>
      </c>
    </row>
    <row r="120" spans="1:12" x14ac:dyDescent="0.25">
      <c r="A120" s="2" t="s">
        <v>15</v>
      </c>
      <c r="B120" s="3">
        <v>48150541</v>
      </c>
      <c r="C120" s="4">
        <v>16374223</v>
      </c>
      <c r="D120" s="10">
        <v>2049200</v>
      </c>
      <c r="E120" s="3">
        <v>56292730</v>
      </c>
      <c r="F120" s="3">
        <v>31955564</v>
      </c>
      <c r="G120" s="3">
        <v>0</v>
      </c>
      <c r="H120" s="3">
        <v>83616896</v>
      </c>
      <c r="I120" s="3">
        <v>0</v>
      </c>
      <c r="J120" s="3">
        <v>482907</v>
      </c>
      <c r="L120" s="3">
        <v>238922061</v>
      </c>
    </row>
    <row r="121" spans="1:12" x14ac:dyDescent="0.25">
      <c r="A121" s="2" t="s">
        <v>16</v>
      </c>
      <c r="B121" s="3">
        <v>20371477</v>
      </c>
      <c r="C121" s="4">
        <v>2161499</v>
      </c>
      <c r="D121" s="10">
        <v>0</v>
      </c>
      <c r="E121" s="3">
        <v>32595877</v>
      </c>
      <c r="F121" s="3">
        <v>76236</v>
      </c>
      <c r="G121" s="3">
        <v>0</v>
      </c>
      <c r="H121" s="3">
        <v>0</v>
      </c>
      <c r="I121" s="3">
        <v>0</v>
      </c>
      <c r="J121" s="3">
        <v>10451718</v>
      </c>
      <c r="L121" s="3">
        <v>65656807</v>
      </c>
    </row>
    <row r="122" spans="1:12" x14ac:dyDescent="0.25">
      <c r="A122" s="2" t="s">
        <v>17</v>
      </c>
      <c r="B122" s="3">
        <v>40470612</v>
      </c>
      <c r="C122" s="4">
        <v>32235106</v>
      </c>
      <c r="D122" s="10">
        <v>831621</v>
      </c>
      <c r="E122" s="3">
        <v>22584565</v>
      </c>
      <c r="F122" s="3">
        <v>0</v>
      </c>
      <c r="G122" s="3">
        <v>20000000</v>
      </c>
      <c r="H122" s="3">
        <v>0</v>
      </c>
      <c r="I122" s="3">
        <v>0</v>
      </c>
      <c r="J122" s="3">
        <v>55686179</v>
      </c>
      <c r="L122" s="3">
        <v>171808083</v>
      </c>
    </row>
    <row r="123" spans="1:12" x14ac:dyDescent="0.25">
      <c r="A123" s="2" t="s">
        <v>18</v>
      </c>
      <c r="B123" s="3">
        <v>133595138</v>
      </c>
      <c r="C123" s="4">
        <v>0</v>
      </c>
      <c r="D123" s="10">
        <v>0</v>
      </c>
      <c r="E123" s="3">
        <v>128925050</v>
      </c>
      <c r="F123" s="3">
        <v>18945460</v>
      </c>
      <c r="G123" s="3">
        <v>0</v>
      </c>
      <c r="H123" s="3">
        <v>0</v>
      </c>
      <c r="I123" s="3">
        <v>153075480</v>
      </c>
      <c r="J123" s="3">
        <v>2168656</v>
      </c>
      <c r="L123" s="3">
        <v>436709784</v>
      </c>
    </row>
    <row r="124" spans="1:12" x14ac:dyDescent="0.25">
      <c r="A124" s="2" t="s">
        <v>19</v>
      </c>
      <c r="B124" s="3">
        <v>1834217</v>
      </c>
      <c r="C124" s="4">
        <v>1141490</v>
      </c>
      <c r="D124" s="10">
        <v>355166</v>
      </c>
      <c r="E124" s="3">
        <v>22182651</v>
      </c>
      <c r="F124" s="3">
        <v>234774</v>
      </c>
      <c r="G124" s="3">
        <v>0</v>
      </c>
      <c r="H124" s="3">
        <v>0</v>
      </c>
      <c r="I124" s="3">
        <v>60532335</v>
      </c>
      <c r="J124" s="3">
        <v>87087894</v>
      </c>
      <c r="L124" s="3">
        <v>173368527</v>
      </c>
    </row>
    <row r="125" spans="1:12" x14ac:dyDescent="0.25">
      <c r="A125" s="2" t="s">
        <v>20</v>
      </c>
      <c r="B125" s="3">
        <v>18110421</v>
      </c>
      <c r="C125" s="4">
        <v>97519767</v>
      </c>
      <c r="D125" s="10">
        <v>30290361</v>
      </c>
      <c r="E125" s="3">
        <v>4971633</v>
      </c>
      <c r="F125" s="3">
        <v>14994759</v>
      </c>
      <c r="G125" s="3">
        <v>0</v>
      </c>
      <c r="H125" s="3">
        <v>0</v>
      </c>
      <c r="I125" s="3">
        <v>132000</v>
      </c>
      <c r="J125" s="3">
        <v>41572973</v>
      </c>
      <c r="L125" s="3">
        <v>207591914</v>
      </c>
    </row>
    <row r="126" spans="1:12" x14ac:dyDescent="0.25">
      <c r="A126" s="2" t="s">
        <v>21</v>
      </c>
      <c r="B126" s="3">
        <v>3938821</v>
      </c>
      <c r="C126" s="4">
        <v>4123266</v>
      </c>
      <c r="D126" s="10">
        <v>192332</v>
      </c>
      <c r="E126" s="3">
        <v>1175820</v>
      </c>
      <c r="F126" s="3">
        <v>1586600</v>
      </c>
      <c r="G126" s="3">
        <v>0</v>
      </c>
      <c r="H126" s="3">
        <v>450000</v>
      </c>
      <c r="I126" s="3">
        <v>1464050</v>
      </c>
      <c r="J126" s="3">
        <v>94490</v>
      </c>
      <c r="L126" s="3">
        <v>13025379</v>
      </c>
    </row>
    <row r="127" spans="1:12" x14ac:dyDescent="0.25">
      <c r="A127" s="2" t="s">
        <v>22</v>
      </c>
      <c r="B127" s="3">
        <v>4987840</v>
      </c>
      <c r="C127" s="4">
        <v>123962</v>
      </c>
      <c r="D127" s="10">
        <v>6331819</v>
      </c>
      <c r="E127" s="3">
        <v>716608656</v>
      </c>
      <c r="F127" s="3">
        <v>845581</v>
      </c>
      <c r="G127" s="3">
        <v>0</v>
      </c>
      <c r="H127" s="3">
        <v>46154084</v>
      </c>
      <c r="I127" s="3">
        <v>0</v>
      </c>
      <c r="J127" s="3">
        <v>351139</v>
      </c>
      <c r="L127" s="3">
        <v>775403081</v>
      </c>
    </row>
    <row r="128" spans="1:12" x14ac:dyDescent="0.25">
      <c r="A128" s="2" t="s">
        <v>23</v>
      </c>
      <c r="B128" s="3">
        <v>1403462</v>
      </c>
      <c r="C128" s="4">
        <v>2553137</v>
      </c>
      <c r="D128" s="10">
        <v>0</v>
      </c>
      <c r="E128" s="3">
        <v>15356947</v>
      </c>
      <c r="F128" s="3">
        <v>0</v>
      </c>
      <c r="G128" s="3">
        <v>31909902</v>
      </c>
      <c r="H128" s="3">
        <v>0</v>
      </c>
      <c r="I128" s="3">
        <v>0</v>
      </c>
      <c r="J128" s="3">
        <v>62628893</v>
      </c>
      <c r="L128" s="3">
        <v>113852341</v>
      </c>
    </row>
    <row r="129" spans="1:12" x14ac:dyDescent="0.25">
      <c r="A129" s="2" t="s">
        <v>24</v>
      </c>
      <c r="B129" s="3">
        <v>37126348</v>
      </c>
      <c r="C129" s="4">
        <v>5182916</v>
      </c>
      <c r="D129" s="10">
        <v>1838348</v>
      </c>
      <c r="E129" s="3">
        <v>8266975</v>
      </c>
      <c r="F129" s="3">
        <v>6611348</v>
      </c>
      <c r="G129" s="3">
        <v>26899212</v>
      </c>
      <c r="H129" s="3">
        <v>0</v>
      </c>
      <c r="I129" s="3">
        <v>0</v>
      </c>
      <c r="J129" s="3">
        <v>0</v>
      </c>
      <c r="L129" s="3">
        <v>85925147</v>
      </c>
    </row>
    <row r="130" spans="1:12" x14ac:dyDescent="0.25">
      <c r="A130" s="2" t="s">
        <v>25</v>
      </c>
      <c r="B130" s="3">
        <v>0</v>
      </c>
      <c r="C130" s="4">
        <v>0</v>
      </c>
      <c r="D130" s="10">
        <v>0</v>
      </c>
      <c r="E130" s="3">
        <v>2846655</v>
      </c>
      <c r="F130" s="3">
        <v>0</v>
      </c>
      <c r="G130" s="3">
        <v>46863376</v>
      </c>
      <c r="H130" s="3">
        <v>14105000</v>
      </c>
      <c r="I130" s="3">
        <v>0</v>
      </c>
      <c r="J130" s="3">
        <v>0</v>
      </c>
      <c r="L130" s="3">
        <v>63815031</v>
      </c>
    </row>
    <row r="131" spans="1:12" x14ac:dyDescent="0.25">
      <c r="A131" s="2" t="s">
        <v>26</v>
      </c>
      <c r="B131" s="3">
        <v>63712334</v>
      </c>
      <c r="C131" s="4">
        <v>3625829</v>
      </c>
      <c r="D131" s="10">
        <v>145537</v>
      </c>
      <c r="E131" s="3">
        <v>27722403</v>
      </c>
      <c r="F131" s="3">
        <v>1170259</v>
      </c>
      <c r="G131" s="3">
        <v>0</v>
      </c>
      <c r="H131" s="3">
        <v>0</v>
      </c>
      <c r="I131" s="3">
        <v>0</v>
      </c>
      <c r="J131" s="3">
        <v>4958048</v>
      </c>
      <c r="L131" s="3">
        <v>101334410</v>
      </c>
    </row>
    <row r="132" spans="1:12" x14ac:dyDescent="0.25">
      <c r="A132" s="2" t="s">
        <v>27</v>
      </c>
      <c r="B132" s="3">
        <v>0</v>
      </c>
      <c r="C132" s="4">
        <v>25743550</v>
      </c>
      <c r="D132" s="10">
        <v>0</v>
      </c>
      <c r="E132" s="3">
        <v>5219488</v>
      </c>
      <c r="F132" s="3">
        <v>0</v>
      </c>
      <c r="G132" s="3">
        <v>16972846</v>
      </c>
      <c r="H132" s="3">
        <v>28766522</v>
      </c>
      <c r="I132" s="3">
        <v>0</v>
      </c>
      <c r="J132" s="3">
        <v>2135096</v>
      </c>
      <c r="L132" s="3">
        <v>78837502</v>
      </c>
    </row>
    <row r="133" spans="1:12" x14ac:dyDescent="0.25">
      <c r="A133" s="2" t="s">
        <v>28</v>
      </c>
      <c r="B133" s="3">
        <v>26347301</v>
      </c>
      <c r="C133" s="4">
        <v>573388</v>
      </c>
      <c r="D133" s="10">
        <v>725746</v>
      </c>
      <c r="E133" s="3">
        <v>3041519</v>
      </c>
      <c r="F133" s="3">
        <v>1513508</v>
      </c>
      <c r="G133" s="3">
        <v>2814704</v>
      </c>
      <c r="H133" s="3">
        <v>1437211</v>
      </c>
      <c r="I133" s="3">
        <v>0</v>
      </c>
      <c r="J133" s="3">
        <v>3842662</v>
      </c>
      <c r="L133" s="3">
        <v>40296039</v>
      </c>
    </row>
    <row r="134" spans="1:12" x14ac:dyDescent="0.25">
      <c r="A134" s="2" t="s">
        <v>29</v>
      </c>
      <c r="B134" s="3">
        <v>9178469</v>
      </c>
      <c r="C134" s="4">
        <v>640547</v>
      </c>
      <c r="D134" s="10">
        <v>406566</v>
      </c>
      <c r="E134" s="3">
        <v>23738009</v>
      </c>
      <c r="F134" s="3">
        <v>572318</v>
      </c>
      <c r="G134" s="3">
        <v>161702187</v>
      </c>
      <c r="H134" s="3">
        <v>86193197</v>
      </c>
      <c r="I134" s="3">
        <v>3087402</v>
      </c>
      <c r="J134" s="3">
        <v>61639981</v>
      </c>
      <c r="L134" s="3">
        <v>347158676</v>
      </c>
    </row>
    <row r="135" spans="1:12" x14ac:dyDescent="0.25">
      <c r="A135" s="2" t="s">
        <v>30</v>
      </c>
      <c r="B135" s="3">
        <v>255655892</v>
      </c>
      <c r="C135" s="4">
        <v>9783041</v>
      </c>
      <c r="D135" s="10">
        <v>13839756</v>
      </c>
      <c r="E135" s="3">
        <v>44973367</v>
      </c>
      <c r="F135" s="3">
        <v>34693280</v>
      </c>
      <c r="G135" s="3">
        <v>115984573</v>
      </c>
      <c r="H135" s="3">
        <v>0</v>
      </c>
      <c r="I135" s="3">
        <v>14941258</v>
      </c>
      <c r="J135" s="3">
        <v>111751006</v>
      </c>
      <c r="L135" s="3">
        <v>601622173</v>
      </c>
    </row>
    <row r="136" spans="1:12" x14ac:dyDescent="0.25">
      <c r="A136" s="2" t="s">
        <v>31</v>
      </c>
      <c r="B136" s="3">
        <v>26676188</v>
      </c>
      <c r="C136" s="4">
        <v>507179</v>
      </c>
      <c r="D136" s="10">
        <v>10062608</v>
      </c>
      <c r="E136" s="3">
        <v>19529096</v>
      </c>
      <c r="F136" s="3">
        <v>83820926</v>
      </c>
      <c r="G136" s="3">
        <v>45842510</v>
      </c>
      <c r="H136" s="3">
        <v>205124250</v>
      </c>
      <c r="I136" s="3">
        <v>6963937</v>
      </c>
      <c r="J136" s="3">
        <v>219574969</v>
      </c>
      <c r="L136" s="3">
        <v>618101663</v>
      </c>
    </row>
    <row r="137" spans="1:12" x14ac:dyDescent="0.25">
      <c r="A137" s="2" t="s">
        <v>32</v>
      </c>
      <c r="B137" s="3">
        <v>45427430</v>
      </c>
      <c r="C137" s="4">
        <v>1884153</v>
      </c>
      <c r="D137" s="10">
        <v>0</v>
      </c>
      <c r="E137" s="3">
        <v>85125130</v>
      </c>
      <c r="F137" s="3">
        <v>16415367</v>
      </c>
      <c r="G137" s="3">
        <v>151718001</v>
      </c>
      <c r="H137" s="3">
        <v>5700000</v>
      </c>
      <c r="I137" s="3">
        <v>0</v>
      </c>
      <c r="J137" s="3">
        <v>183038</v>
      </c>
      <c r="L137" s="3">
        <v>306453119</v>
      </c>
    </row>
    <row r="138" spans="1:12" x14ac:dyDescent="0.25">
      <c r="A138" s="2" t="s">
        <v>33</v>
      </c>
      <c r="B138" s="3">
        <v>4418688</v>
      </c>
      <c r="C138" s="4">
        <v>14283647</v>
      </c>
      <c r="D138" s="10">
        <v>1021276</v>
      </c>
      <c r="E138" s="3">
        <v>1715430</v>
      </c>
      <c r="F138" s="3">
        <v>285268</v>
      </c>
      <c r="G138" s="3">
        <v>0</v>
      </c>
      <c r="H138" s="3">
        <v>0</v>
      </c>
      <c r="I138" s="3">
        <v>0</v>
      </c>
      <c r="J138" s="3">
        <v>0</v>
      </c>
      <c r="L138" s="3">
        <v>21724309</v>
      </c>
    </row>
    <row r="139" spans="1:12" x14ac:dyDescent="0.25">
      <c r="A139" s="2" t="s">
        <v>34</v>
      </c>
      <c r="B139" s="3">
        <v>64323989</v>
      </c>
      <c r="C139" s="4">
        <v>18632876</v>
      </c>
      <c r="D139" s="10">
        <v>0</v>
      </c>
      <c r="E139" s="3">
        <v>16548756</v>
      </c>
      <c r="F139" s="3">
        <v>4267082</v>
      </c>
      <c r="G139" s="3">
        <v>0</v>
      </c>
      <c r="H139" s="3">
        <v>0</v>
      </c>
      <c r="I139" s="3">
        <v>0</v>
      </c>
      <c r="J139" s="3">
        <v>81605349</v>
      </c>
      <c r="L139" s="3">
        <v>185378052</v>
      </c>
    </row>
    <row r="140" spans="1:12" x14ac:dyDescent="0.25">
      <c r="A140" s="2" t="s">
        <v>35</v>
      </c>
      <c r="B140" s="3">
        <v>2581387</v>
      </c>
      <c r="C140" s="4">
        <v>9599724</v>
      </c>
      <c r="D140" s="10">
        <v>0</v>
      </c>
      <c r="E140" s="3">
        <v>1313990</v>
      </c>
      <c r="F140" s="3">
        <v>1351906</v>
      </c>
      <c r="G140" s="3">
        <v>0</v>
      </c>
      <c r="H140" s="3">
        <v>0</v>
      </c>
      <c r="I140" s="3">
        <v>0</v>
      </c>
      <c r="J140" s="3">
        <v>394787</v>
      </c>
      <c r="L140" s="3">
        <v>15241794</v>
      </c>
    </row>
    <row r="141" spans="1:12" x14ac:dyDescent="0.25">
      <c r="A141" s="2" t="s">
        <v>36</v>
      </c>
      <c r="B141" s="3">
        <v>10874607</v>
      </c>
      <c r="C141" s="4">
        <v>1479871</v>
      </c>
      <c r="D141" s="10">
        <v>0</v>
      </c>
      <c r="E141" s="3">
        <v>6498997</v>
      </c>
      <c r="F141" s="3">
        <v>0</v>
      </c>
      <c r="G141" s="3">
        <v>36792452</v>
      </c>
      <c r="H141" s="3">
        <v>0</v>
      </c>
      <c r="I141" s="3">
        <v>0</v>
      </c>
      <c r="J141" s="3">
        <v>238421</v>
      </c>
      <c r="L141" s="3">
        <v>55884348</v>
      </c>
    </row>
    <row r="142" spans="1:12" x14ac:dyDescent="0.25">
      <c r="A142" s="2" t="s">
        <v>37</v>
      </c>
      <c r="B142" s="3">
        <v>9797610</v>
      </c>
      <c r="C142" s="4">
        <v>1063433</v>
      </c>
      <c r="D142" s="10">
        <v>0</v>
      </c>
      <c r="E142" s="3">
        <v>0</v>
      </c>
      <c r="F142" s="3">
        <v>6414146</v>
      </c>
      <c r="G142" s="3">
        <v>0</v>
      </c>
      <c r="H142" s="3">
        <v>0</v>
      </c>
      <c r="I142" s="3">
        <v>0</v>
      </c>
      <c r="J142" s="3">
        <v>24584116</v>
      </c>
      <c r="L142" s="3">
        <v>41859305</v>
      </c>
    </row>
    <row r="143" spans="1:12" x14ac:dyDescent="0.25">
      <c r="A143" s="2" t="s">
        <v>38</v>
      </c>
      <c r="B143" s="3">
        <v>15175894</v>
      </c>
      <c r="C143" s="4">
        <v>2992995</v>
      </c>
      <c r="D143" s="10">
        <v>709715</v>
      </c>
      <c r="E143" s="3">
        <v>4581872</v>
      </c>
      <c r="F143" s="3">
        <v>7120547</v>
      </c>
      <c r="G143" s="3">
        <v>0</v>
      </c>
      <c r="H143" s="3">
        <v>0</v>
      </c>
      <c r="I143" s="3">
        <v>0</v>
      </c>
      <c r="J143" s="3">
        <v>7173711</v>
      </c>
      <c r="L143" s="3">
        <v>37754734</v>
      </c>
    </row>
    <row r="144" spans="1:12" x14ac:dyDescent="0.25">
      <c r="A144" s="2" t="s">
        <v>39</v>
      </c>
      <c r="B144" s="3">
        <v>31016428</v>
      </c>
      <c r="C144" s="4">
        <v>33884676</v>
      </c>
      <c r="D144" s="10">
        <v>7638231</v>
      </c>
      <c r="E144" s="3">
        <v>26374178</v>
      </c>
      <c r="F144" s="3">
        <v>19586339</v>
      </c>
      <c r="G144" s="3">
        <v>176677632</v>
      </c>
      <c r="H144" s="3">
        <v>455799464</v>
      </c>
      <c r="I144" s="3">
        <v>0</v>
      </c>
      <c r="J144" s="3">
        <v>11998435</v>
      </c>
      <c r="L144" s="3">
        <v>762975383</v>
      </c>
    </row>
    <row r="145" spans="1:12" x14ac:dyDescent="0.25">
      <c r="A145" s="2" t="s">
        <v>40</v>
      </c>
      <c r="B145" s="3">
        <v>7979973</v>
      </c>
      <c r="C145" s="4">
        <v>0</v>
      </c>
      <c r="D145" s="10">
        <v>0</v>
      </c>
      <c r="E145" s="3">
        <v>0</v>
      </c>
      <c r="F145" s="3">
        <v>0</v>
      </c>
      <c r="G145" s="3">
        <v>48312000</v>
      </c>
      <c r="H145" s="3">
        <v>0</v>
      </c>
      <c r="I145" s="3">
        <v>0</v>
      </c>
      <c r="J145" s="3">
        <v>75006203</v>
      </c>
      <c r="L145" s="3">
        <v>131298176</v>
      </c>
    </row>
    <row r="146" spans="1:12" x14ac:dyDescent="0.25">
      <c r="A146" s="2" t="s">
        <v>41</v>
      </c>
      <c r="B146" s="3">
        <v>462277285</v>
      </c>
      <c r="C146" s="4">
        <v>19794074</v>
      </c>
      <c r="D146" s="10">
        <v>6633401</v>
      </c>
      <c r="E146" s="3">
        <v>101938998</v>
      </c>
      <c r="F146" s="3">
        <v>208084382</v>
      </c>
      <c r="G146" s="3">
        <v>1510253713</v>
      </c>
      <c r="H146" s="3">
        <v>233737315</v>
      </c>
      <c r="I146" s="3">
        <v>25344095</v>
      </c>
      <c r="J146" s="3">
        <v>300005769</v>
      </c>
      <c r="L146" s="3">
        <v>2868069032</v>
      </c>
    </row>
    <row r="147" spans="1:12" x14ac:dyDescent="0.25">
      <c r="A147" s="2" t="s">
        <v>42</v>
      </c>
      <c r="B147" s="3">
        <v>0</v>
      </c>
      <c r="C147" s="4">
        <v>6054374</v>
      </c>
      <c r="D147" s="10">
        <v>3702105</v>
      </c>
      <c r="E147" s="3">
        <v>24432785</v>
      </c>
      <c r="F147" s="3">
        <v>47403921</v>
      </c>
      <c r="G147" s="3">
        <v>0</v>
      </c>
      <c r="H147" s="3">
        <v>100552225</v>
      </c>
      <c r="I147" s="3">
        <v>37078887</v>
      </c>
      <c r="J147" s="3">
        <v>4467704</v>
      </c>
      <c r="L147" s="3">
        <v>223692001</v>
      </c>
    </row>
    <row r="148" spans="1:12" x14ac:dyDescent="0.25">
      <c r="A148" s="2" t="s">
        <v>43</v>
      </c>
      <c r="B148" s="3">
        <v>3311774</v>
      </c>
      <c r="C148" s="4">
        <v>2724297</v>
      </c>
      <c r="D148" s="10">
        <v>451450</v>
      </c>
      <c r="E148" s="3">
        <v>1062513</v>
      </c>
      <c r="F148" s="3">
        <v>0</v>
      </c>
      <c r="G148" s="3">
        <v>0</v>
      </c>
      <c r="H148" s="3">
        <v>0</v>
      </c>
      <c r="I148" s="3">
        <v>1519252</v>
      </c>
      <c r="J148" s="3">
        <v>0</v>
      </c>
      <c r="L148" s="3">
        <v>9069286</v>
      </c>
    </row>
    <row r="149" spans="1:12" x14ac:dyDescent="0.25">
      <c r="A149" s="2" t="s">
        <v>44</v>
      </c>
      <c r="B149" s="3">
        <v>115158395</v>
      </c>
      <c r="C149" s="4">
        <v>0</v>
      </c>
      <c r="D149" s="10">
        <v>0</v>
      </c>
      <c r="E149" s="3">
        <v>183375314</v>
      </c>
      <c r="F149" s="3">
        <v>53346561</v>
      </c>
      <c r="G149" s="3">
        <v>0</v>
      </c>
      <c r="H149" s="3">
        <v>0</v>
      </c>
      <c r="I149" s="3">
        <v>2168182</v>
      </c>
      <c r="J149" s="3">
        <v>72730265</v>
      </c>
      <c r="L149" s="3">
        <v>426778717</v>
      </c>
    </row>
    <row r="150" spans="1:12" x14ac:dyDescent="0.25">
      <c r="A150" s="2" t="s">
        <v>45</v>
      </c>
      <c r="B150" s="3">
        <v>14369730</v>
      </c>
      <c r="C150" s="4">
        <v>6025186</v>
      </c>
      <c r="D150" s="10">
        <v>1480418</v>
      </c>
      <c r="E150" s="3">
        <v>6920376</v>
      </c>
      <c r="F150" s="3">
        <v>13423795</v>
      </c>
      <c r="G150" s="3">
        <v>0</v>
      </c>
      <c r="H150" s="3">
        <v>11795965</v>
      </c>
      <c r="I150" s="3">
        <v>3907437</v>
      </c>
      <c r="J150" s="3">
        <v>2196807</v>
      </c>
      <c r="L150" s="3">
        <v>60119714</v>
      </c>
    </row>
    <row r="151" spans="1:12" x14ac:dyDescent="0.25">
      <c r="A151" s="2" t="s">
        <v>46</v>
      </c>
      <c r="B151" s="3">
        <v>67381372</v>
      </c>
      <c r="C151" s="4">
        <v>10585863</v>
      </c>
      <c r="D151" s="10">
        <v>2842756</v>
      </c>
      <c r="E151" s="3">
        <v>9645091</v>
      </c>
      <c r="F151" s="3">
        <v>54503306</v>
      </c>
      <c r="G151" s="3">
        <v>2021712</v>
      </c>
      <c r="H151" s="3">
        <v>8116027</v>
      </c>
      <c r="I151" s="3">
        <v>0</v>
      </c>
      <c r="J151" s="3">
        <v>29342535</v>
      </c>
      <c r="L151" s="3">
        <v>184438662</v>
      </c>
    </row>
    <row r="152" spans="1:12" x14ac:dyDescent="0.25">
      <c r="A152" s="2" t="s">
        <v>47</v>
      </c>
      <c r="B152" s="3">
        <v>21368440</v>
      </c>
      <c r="C152" s="4">
        <v>4356524</v>
      </c>
      <c r="D152" s="10">
        <v>311923</v>
      </c>
      <c r="E152" s="3">
        <v>241626635</v>
      </c>
      <c r="F152" s="3">
        <v>29772404</v>
      </c>
      <c r="G152" s="3">
        <v>0</v>
      </c>
      <c r="H152" s="3">
        <v>0</v>
      </c>
      <c r="I152" s="3">
        <v>0</v>
      </c>
      <c r="J152" s="3">
        <v>111257023</v>
      </c>
      <c r="L152" s="3">
        <v>408692949</v>
      </c>
    </row>
    <row r="153" spans="1:12" x14ac:dyDescent="0.25">
      <c r="A153" s="2" t="s">
        <v>48</v>
      </c>
      <c r="B153" s="3">
        <v>458288</v>
      </c>
      <c r="C153" s="4">
        <v>0</v>
      </c>
      <c r="D153" s="10">
        <v>0</v>
      </c>
      <c r="E153" s="3">
        <v>5321126</v>
      </c>
      <c r="F153" s="3">
        <v>2479275</v>
      </c>
      <c r="G153" s="3">
        <v>6375667</v>
      </c>
      <c r="H153" s="3">
        <v>0</v>
      </c>
      <c r="I153" s="3">
        <v>0</v>
      </c>
      <c r="J153" s="3">
        <v>68879721</v>
      </c>
      <c r="L153" s="3">
        <v>83514077</v>
      </c>
    </row>
    <row r="154" spans="1:12" x14ac:dyDescent="0.25">
      <c r="A154" s="2" t="s">
        <v>49</v>
      </c>
      <c r="B154" s="3">
        <v>900199</v>
      </c>
      <c r="C154" s="4">
        <v>0</v>
      </c>
      <c r="D154" s="10">
        <v>0</v>
      </c>
      <c r="E154" s="3">
        <v>4085269</v>
      </c>
      <c r="F154" s="3">
        <v>3339214</v>
      </c>
      <c r="G154" s="3">
        <v>0</v>
      </c>
      <c r="H154" s="3">
        <v>0</v>
      </c>
      <c r="I154" s="3">
        <v>0</v>
      </c>
      <c r="J154" s="3">
        <v>49273465</v>
      </c>
      <c r="L154" s="3">
        <v>57598147</v>
      </c>
    </row>
    <row r="155" spans="1:12" x14ac:dyDescent="0.25">
      <c r="A155" s="2" t="s">
        <v>50</v>
      </c>
      <c r="B155" s="3">
        <v>5510104</v>
      </c>
      <c r="C155" s="4">
        <v>1313215</v>
      </c>
      <c r="D155" s="10">
        <v>43301</v>
      </c>
      <c r="E155" s="3">
        <v>802914</v>
      </c>
      <c r="F155" s="3">
        <v>870466</v>
      </c>
      <c r="G155" s="3">
        <v>0</v>
      </c>
      <c r="H155" s="3">
        <v>0</v>
      </c>
      <c r="I155" s="3">
        <v>0</v>
      </c>
      <c r="J155" s="3">
        <v>0</v>
      </c>
      <c r="L155" s="3">
        <v>8540000</v>
      </c>
    </row>
    <row r="156" spans="1:12" x14ac:dyDescent="0.25">
      <c r="A156" s="2" t="s">
        <v>51</v>
      </c>
      <c r="B156" s="3">
        <v>12557329</v>
      </c>
      <c r="C156" s="4">
        <v>10532498</v>
      </c>
      <c r="D156" s="10">
        <v>596502</v>
      </c>
      <c r="E156" s="3">
        <v>18975782</v>
      </c>
      <c r="F156" s="3">
        <v>19304149</v>
      </c>
      <c r="G156" s="3">
        <v>0</v>
      </c>
      <c r="H156" s="3">
        <v>61800907</v>
      </c>
      <c r="I156" s="3">
        <v>0</v>
      </c>
      <c r="J156" s="3">
        <v>9498702</v>
      </c>
      <c r="L156" s="3">
        <v>133265869</v>
      </c>
    </row>
    <row r="157" spans="1:12" x14ac:dyDescent="0.25">
      <c r="A157" s="2" t="s">
        <v>52</v>
      </c>
      <c r="B157" s="3">
        <v>10439569</v>
      </c>
      <c r="C157" s="4">
        <v>8272913</v>
      </c>
      <c r="D157" s="10">
        <v>164898</v>
      </c>
      <c r="E157" s="3">
        <v>0</v>
      </c>
      <c r="F157" s="3">
        <v>372715</v>
      </c>
      <c r="G157" s="3">
        <v>0</v>
      </c>
      <c r="H157" s="3">
        <v>374495148</v>
      </c>
      <c r="I157" s="3">
        <v>0</v>
      </c>
      <c r="J157" s="3">
        <v>822643</v>
      </c>
      <c r="L157" s="3">
        <v>394567886</v>
      </c>
    </row>
    <row r="158" spans="1:12" x14ac:dyDescent="0.25">
      <c r="A158" s="2" t="s">
        <v>53</v>
      </c>
      <c r="B158" s="3">
        <v>6369965</v>
      </c>
      <c r="C158" s="4">
        <v>9505297</v>
      </c>
      <c r="D158" s="10">
        <v>42995</v>
      </c>
      <c r="E158" s="3">
        <v>4474924</v>
      </c>
      <c r="F158" s="3">
        <v>706291</v>
      </c>
      <c r="G158" s="3">
        <v>0</v>
      </c>
      <c r="H158" s="3">
        <v>0</v>
      </c>
      <c r="I158" s="3">
        <v>0</v>
      </c>
      <c r="J158" s="3">
        <v>3789563</v>
      </c>
      <c r="L158" s="3">
        <v>24889035</v>
      </c>
    </row>
    <row r="159" spans="1:12" x14ac:dyDescent="0.25">
      <c r="A159" s="2" t="s">
        <v>54</v>
      </c>
      <c r="B159" s="3">
        <v>16162595</v>
      </c>
      <c r="C159" s="4">
        <v>147229</v>
      </c>
      <c r="D159" s="10">
        <v>0</v>
      </c>
      <c r="E159" s="3">
        <v>22656456</v>
      </c>
      <c r="F159" s="3">
        <v>6448160</v>
      </c>
      <c r="G159" s="3">
        <v>0</v>
      </c>
      <c r="H159" s="3">
        <v>0</v>
      </c>
      <c r="I159" s="3">
        <v>0</v>
      </c>
      <c r="J159" s="3">
        <v>2961068</v>
      </c>
      <c r="L159" s="3">
        <v>48375508</v>
      </c>
    </row>
    <row r="160" spans="1:12" x14ac:dyDescent="0.25">
      <c r="A160" s="2" t="s">
        <v>55</v>
      </c>
      <c r="B160" s="3">
        <v>44001217</v>
      </c>
      <c r="C160" s="4">
        <v>29052595</v>
      </c>
      <c r="D160" s="10">
        <v>6350771</v>
      </c>
      <c r="E160" s="3">
        <v>21328762</v>
      </c>
      <c r="F160" s="3">
        <v>12973570</v>
      </c>
      <c r="G160" s="3">
        <v>0</v>
      </c>
      <c r="H160" s="3">
        <v>0</v>
      </c>
      <c r="I160" s="3">
        <v>0</v>
      </c>
      <c r="J160" s="3">
        <v>24462696</v>
      </c>
      <c r="L160" s="3">
        <v>138169611</v>
      </c>
    </row>
    <row r="161" spans="1:12" x14ac:dyDescent="0.25">
      <c r="A161" s="2" t="s">
        <v>56</v>
      </c>
      <c r="B161" s="3">
        <v>2805184</v>
      </c>
      <c r="C161" s="4">
        <v>76137507</v>
      </c>
      <c r="D161" s="10">
        <v>13386</v>
      </c>
      <c r="E161" s="3">
        <v>70926409</v>
      </c>
      <c r="F161" s="3">
        <v>25113200</v>
      </c>
      <c r="G161" s="3">
        <v>0</v>
      </c>
      <c r="H161" s="3">
        <v>48715950</v>
      </c>
      <c r="I161" s="3">
        <v>0</v>
      </c>
      <c r="J161" s="3">
        <v>382625428</v>
      </c>
      <c r="L161" s="3">
        <v>606337064</v>
      </c>
    </row>
    <row r="162" spans="1:12" x14ac:dyDescent="0.25">
      <c r="A162" s="2" t="s">
        <v>57</v>
      </c>
      <c r="B162" s="3">
        <v>23970149</v>
      </c>
      <c r="C162" s="4">
        <v>0</v>
      </c>
      <c r="D162" s="10">
        <v>389537</v>
      </c>
      <c r="E162" s="3">
        <v>2971392</v>
      </c>
      <c r="F162" s="3">
        <v>5166964</v>
      </c>
      <c r="G162" s="3">
        <v>0</v>
      </c>
      <c r="H162" s="3">
        <v>0</v>
      </c>
      <c r="I162" s="3">
        <v>0</v>
      </c>
      <c r="J162" s="3">
        <v>1948404</v>
      </c>
      <c r="L162" s="3">
        <v>34446446</v>
      </c>
    </row>
    <row r="163" spans="1:12" x14ac:dyDescent="0.25">
      <c r="A163" s="2" t="s">
        <v>58</v>
      </c>
      <c r="B163" s="3">
        <v>81746077</v>
      </c>
      <c r="C163" s="4">
        <v>32616485</v>
      </c>
      <c r="D163" s="10">
        <v>12890425</v>
      </c>
      <c r="E163" s="3">
        <v>0</v>
      </c>
      <c r="F163" s="3">
        <v>15998566</v>
      </c>
      <c r="G163" s="3">
        <v>0</v>
      </c>
      <c r="H163" s="3">
        <v>0</v>
      </c>
      <c r="I163" s="3">
        <v>0</v>
      </c>
      <c r="J163" s="3">
        <v>123901174</v>
      </c>
      <c r="L163" s="3">
        <v>267152727</v>
      </c>
    </row>
    <row r="164" spans="1:12" x14ac:dyDescent="0.25">
      <c r="A164" s="2" t="s">
        <v>59</v>
      </c>
      <c r="B164" s="3">
        <v>3836269</v>
      </c>
      <c r="C164" s="4">
        <v>262209</v>
      </c>
      <c r="D164" s="10">
        <v>0</v>
      </c>
      <c r="E164" s="3">
        <v>0</v>
      </c>
      <c r="F164" s="3">
        <v>1859000</v>
      </c>
      <c r="G164" s="3">
        <v>0</v>
      </c>
      <c r="H164" s="3">
        <v>0</v>
      </c>
      <c r="I164" s="3">
        <v>0</v>
      </c>
      <c r="J164" s="3">
        <v>6028064</v>
      </c>
      <c r="L164" s="3">
        <v>11985542</v>
      </c>
    </row>
    <row r="165" spans="1:12" x14ac:dyDescent="0.25">
      <c r="A165" s="7" t="s">
        <v>61</v>
      </c>
      <c r="B165" s="3">
        <v>3639815739</v>
      </c>
      <c r="C165" s="4">
        <v>556129647</v>
      </c>
      <c r="D165" s="10">
        <v>244429275</v>
      </c>
      <c r="E165" s="3">
        <v>2781397772</v>
      </c>
      <c r="F165" s="3">
        <v>1068747261</v>
      </c>
      <c r="G165" s="3">
        <v>2405908239</v>
      </c>
      <c r="H165" s="3">
        <v>1845949662</v>
      </c>
      <c r="I165" s="3">
        <v>548922333</v>
      </c>
      <c r="J165" s="3">
        <v>2247806185</v>
      </c>
      <c r="L165" s="3">
        <v>15339106113</v>
      </c>
    </row>
    <row r="166" spans="1:12" x14ac:dyDescent="0.25">
      <c r="A166" s="3"/>
      <c r="B166" s="3"/>
      <c r="C166" s="3"/>
      <c r="D166" s="4"/>
      <c r="E166" s="3"/>
      <c r="F166" s="3"/>
      <c r="G166" s="3"/>
      <c r="H166" s="3"/>
      <c r="I166" s="3"/>
      <c r="J166" s="3"/>
      <c r="K166" s="3"/>
    </row>
    <row r="167" spans="1:12" x14ac:dyDescent="0.25">
      <c r="A167" s="3"/>
      <c r="B167" s="101" t="s">
        <v>67</v>
      </c>
      <c r="C167" s="101"/>
      <c r="D167" s="101"/>
      <c r="E167" s="101"/>
      <c r="F167" s="3"/>
      <c r="G167" s="3"/>
      <c r="H167" s="3"/>
      <c r="I167" s="3"/>
      <c r="J167" s="3"/>
      <c r="K167" s="3"/>
    </row>
    <row r="168" spans="1:12" ht="35.25" customHeight="1" x14ac:dyDescent="0.25">
      <c r="A168" s="12" t="s">
        <v>142</v>
      </c>
      <c r="B168" s="40" t="s">
        <v>1</v>
      </c>
      <c r="C168" s="13" t="s">
        <v>2</v>
      </c>
      <c r="D168" s="13" t="s">
        <v>3</v>
      </c>
      <c r="E168" s="14" t="s">
        <v>4</v>
      </c>
      <c r="F168" s="1" t="s">
        <v>62</v>
      </c>
      <c r="G168" s="1" t="s">
        <v>5</v>
      </c>
      <c r="H168" s="1" t="s">
        <v>6</v>
      </c>
      <c r="I168" s="1" t="s">
        <v>7</v>
      </c>
      <c r="J168" s="1" t="s">
        <v>8</v>
      </c>
      <c r="L168" s="1" t="s">
        <v>147</v>
      </c>
    </row>
    <row r="169" spans="1:12" x14ac:dyDescent="0.25">
      <c r="A169" s="2" t="s">
        <v>9</v>
      </c>
      <c r="B169" s="41">
        <f t="shared" ref="B169:J169" si="54">B4/$L4</f>
        <v>0.18568389754531869</v>
      </c>
      <c r="C169" s="42">
        <f t="shared" si="54"/>
        <v>2.0693444036140034E-2</v>
      </c>
      <c r="D169" s="42">
        <f t="shared" si="54"/>
        <v>2.6592842698945279E-2</v>
      </c>
      <c r="E169" s="43">
        <f t="shared" si="54"/>
        <v>3.4600467653492173E-2</v>
      </c>
      <c r="F169" s="42">
        <f t="shared" si="54"/>
        <v>0.17698313074181388</v>
      </c>
      <c r="G169" s="42">
        <f t="shared" si="54"/>
        <v>0</v>
      </c>
      <c r="H169" s="42">
        <f t="shared" si="54"/>
        <v>9.6903974645177471E-2</v>
      </c>
      <c r="I169" s="42">
        <f t="shared" si="54"/>
        <v>0.17514085388189501</v>
      </c>
      <c r="J169" s="42">
        <f t="shared" si="54"/>
        <v>0.28340138879721749</v>
      </c>
      <c r="K169" s="44"/>
      <c r="L169" s="45">
        <f t="shared" ref="L169:L200" si="55">SUM(B169:E169)</f>
        <v>0.26757065193389618</v>
      </c>
    </row>
    <row r="170" spans="1:12" x14ac:dyDescent="0.25">
      <c r="A170" s="2" t="s">
        <v>10</v>
      </c>
      <c r="B170" s="41">
        <f t="shared" ref="B170:J170" si="56">B5/$L5</f>
        <v>0.52865320035795238</v>
      </c>
      <c r="C170" s="42">
        <f t="shared" si="56"/>
        <v>0.11493115760838415</v>
      </c>
      <c r="D170" s="42">
        <f t="shared" si="56"/>
        <v>1.1047738708650206E-2</v>
      </c>
      <c r="E170" s="43">
        <f t="shared" si="56"/>
        <v>0.21292158245439852</v>
      </c>
      <c r="F170" s="42">
        <f t="shared" si="56"/>
        <v>7.6918855603334224E-2</v>
      </c>
      <c r="G170" s="42">
        <f t="shared" si="56"/>
        <v>0</v>
      </c>
      <c r="H170" s="42">
        <f t="shared" si="56"/>
        <v>0</v>
      </c>
      <c r="I170" s="42">
        <f t="shared" si="56"/>
        <v>0</v>
      </c>
      <c r="J170" s="42">
        <f t="shared" si="56"/>
        <v>5.5527465267280481E-2</v>
      </c>
      <c r="K170" s="44"/>
      <c r="L170" s="45">
        <f t="shared" si="55"/>
        <v>0.86755367912938519</v>
      </c>
    </row>
    <row r="171" spans="1:12" x14ac:dyDescent="0.25">
      <c r="A171" s="2" t="s">
        <v>11</v>
      </c>
      <c r="B171" s="41">
        <f t="shared" ref="B171:J171" si="57">B6/$L6</f>
        <v>5.777925636952605E-2</v>
      </c>
      <c r="C171" s="42">
        <f t="shared" si="57"/>
        <v>1.6106687259419956E-2</v>
      </c>
      <c r="D171" s="42">
        <f t="shared" si="57"/>
        <v>4.1842331697801169E-3</v>
      </c>
      <c r="E171" s="43">
        <f t="shared" si="57"/>
        <v>0</v>
      </c>
      <c r="F171" s="42">
        <f t="shared" si="57"/>
        <v>0.1240201420465141</v>
      </c>
      <c r="G171" s="42">
        <f t="shared" si="57"/>
        <v>0</v>
      </c>
      <c r="H171" s="42">
        <f t="shared" si="57"/>
        <v>0</v>
      </c>
      <c r="I171" s="42">
        <f t="shared" si="57"/>
        <v>0.48638033273079018</v>
      </c>
      <c r="J171" s="42">
        <f t="shared" si="57"/>
        <v>0.31152934842396962</v>
      </c>
      <c r="K171" s="44"/>
      <c r="L171" s="45">
        <f t="shared" si="55"/>
        <v>7.8070176798726118E-2</v>
      </c>
    </row>
    <row r="172" spans="1:12" x14ac:dyDescent="0.25">
      <c r="A172" s="2" t="s">
        <v>12</v>
      </c>
      <c r="B172" s="41">
        <f t="shared" ref="B172:J172" si="58">B7/$L7</f>
        <v>6.3835693313174902E-2</v>
      </c>
      <c r="C172" s="42">
        <f t="shared" si="58"/>
        <v>0.11021342141885336</v>
      </c>
      <c r="D172" s="42">
        <f t="shared" si="58"/>
        <v>1.214153242048961E-2</v>
      </c>
      <c r="E172" s="43">
        <f t="shared" si="58"/>
        <v>2.6697469518494345E-3</v>
      </c>
      <c r="F172" s="42">
        <f t="shared" si="58"/>
        <v>0.10887948687962089</v>
      </c>
      <c r="G172" s="42">
        <f t="shared" si="58"/>
        <v>0</v>
      </c>
      <c r="H172" s="42">
        <f t="shared" si="58"/>
        <v>0</v>
      </c>
      <c r="I172" s="42">
        <f t="shared" si="58"/>
        <v>0</v>
      </c>
      <c r="J172" s="42">
        <f t="shared" si="58"/>
        <v>0.70226011901601182</v>
      </c>
      <c r="K172" s="44"/>
      <c r="L172" s="45">
        <f t="shared" si="55"/>
        <v>0.18886039410436731</v>
      </c>
    </row>
    <row r="173" spans="1:12" x14ac:dyDescent="0.25">
      <c r="A173" s="2" t="s">
        <v>13</v>
      </c>
      <c r="B173" s="41">
        <f t="shared" ref="B173:J173" si="59">B8/$L8</f>
        <v>0.42762917640946746</v>
      </c>
      <c r="C173" s="42">
        <f t="shared" si="59"/>
        <v>9.8285505600131093E-2</v>
      </c>
      <c r="D173" s="42">
        <f t="shared" si="59"/>
        <v>6.0110126634341794E-2</v>
      </c>
      <c r="E173" s="43">
        <f t="shared" si="59"/>
        <v>0.13498698482071944</v>
      </c>
      <c r="F173" s="42">
        <f t="shared" si="59"/>
        <v>0.1222587560934203</v>
      </c>
      <c r="G173" s="42">
        <f t="shared" si="59"/>
        <v>0</v>
      </c>
      <c r="H173" s="42">
        <f t="shared" si="59"/>
        <v>0</v>
      </c>
      <c r="I173" s="42">
        <f t="shared" si="59"/>
        <v>1.4698589455621527E-4</v>
      </c>
      <c r="J173" s="42">
        <f t="shared" si="59"/>
        <v>0.15658246454736369</v>
      </c>
      <c r="K173" s="44"/>
      <c r="L173" s="45">
        <f t="shared" si="55"/>
        <v>0.72101179346465982</v>
      </c>
    </row>
    <row r="174" spans="1:12" x14ac:dyDescent="0.25">
      <c r="A174" s="2" t="s">
        <v>14</v>
      </c>
      <c r="B174" s="41">
        <f t="shared" ref="B174:J174" si="60">B9/$L9</f>
        <v>0.22506943666155282</v>
      </c>
      <c r="C174" s="42">
        <f t="shared" si="60"/>
        <v>3.1419425697114603E-2</v>
      </c>
      <c r="D174" s="42">
        <f t="shared" si="60"/>
        <v>6.8183188197794647E-2</v>
      </c>
      <c r="E174" s="43">
        <f t="shared" si="60"/>
        <v>8.9455884178069225E-2</v>
      </c>
      <c r="F174" s="42">
        <f t="shared" si="60"/>
        <v>0.15115316610138727</v>
      </c>
      <c r="G174" s="42">
        <f t="shared" si="60"/>
        <v>1.3954332983133942E-2</v>
      </c>
      <c r="H174" s="42">
        <f t="shared" si="60"/>
        <v>0.18422280970054072</v>
      </c>
      <c r="I174" s="42">
        <f t="shared" si="60"/>
        <v>0.12900138921908252</v>
      </c>
      <c r="J174" s="42">
        <f t="shared" si="60"/>
        <v>0.10754036726132427</v>
      </c>
      <c r="K174" s="44"/>
      <c r="L174" s="45">
        <f t="shared" si="55"/>
        <v>0.4141279347345313</v>
      </c>
    </row>
    <row r="175" spans="1:12" x14ac:dyDescent="0.25">
      <c r="A175" s="2" t="s">
        <v>15</v>
      </c>
      <c r="B175" s="41">
        <f t="shared" ref="B175:J175" si="61">B10/$L10</f>
        <v>0.13806408827462646</v>
      </c>
      <c r="C175" s="42">
        <f t="shared" si="61"/>
        <v>3.2378670829409428E-2</v>
      </c>
      <c r="D175" s="42">
        <f t="shared" si="61"/>
        <v>2.1352730726002449E-2</v>
      </c>
      <c r="E175" s="43">
        <f t="shared" si="61"/>
        <v>0.11131421471167341</v>
      </c>
      <c r="F175" s="42">
        <f t="shared" si="61"/>
        <v>0.17647736391362162</v>
      </c>
      <c r="G175" s="42">
        <f t="shared" si="61"/>
        <v>0</v>
      </c>
      <c r="H175" s="42">
        <f t="shared" si="61"/>
        <v>0.16534549159132386</v>
      </c>
      <c r="I175" s="42">
        <f t="shared" si="61"/>
        <v>0.10858751057814409</v>
      </c>
      <c r="J175" s="42">
        <f t="shared" si="61"/>
        <v>0.24647992937519869</v>
      </c>
      <c r="K175" s="44"/>
      <c r="L175" s="45">
        <f t="shared" si="55"/>
        <v>0.30310970454171171</v>
      </c>
    </row>
    <row r="176" spans="1:12" x14ac:dyDescent="0.25">
      <c r="A176" s="2" t="s">
        <v>16</v>
      </c>
      <c r="B176" s="41">
        <f t="shared" ref="B176:J176" si="62">B11/$L11</f>
        <v>0.21447208948680771</v>
      </c>
      <c r="C176" s="42">
        <f t="shared" si="62"/>
        <v>6.302148102822909E-2</v>
      </c>
      <c r="D176" s="42">
        <f t="shared" si="62"/>
        <v>3.9574548546348932E-3</v>
      </c>
      <c r="E176" s="43">
        <f t="shared" si="62"/>
        <v>0.51367793702284215</v>
      </c>
      <c r="F176" s="42">
        <f t="shared" si="62"/>
        <v>7.6475138833499601E-2</v>
      </c>
      <c r="G176" s="42">
        <f t="shared" si="62"/>
        <v>0</v>
      </c>
      <c r="H176" s="42">
        <f t="shared" si="62"/>
        <v>0</v>
      </c>
      <c r="I176" s="42">
        <f t="shared" si="62"/>
        <v>0</v>
      </c>
      <c r="J176" s="42">
        <f t="shared" si="62"/>
        <v>0.12839589877398661</v>
      </c>
      <c r="K176" s="44"/>
      <c r="L176" s="45">
        <f t="shared" si="55"/>
        <v>0.79512896239251385</v>
      </c>
    </row>
    <row r="177" spans="1:12" x14ac:dyDescent="0.25">
      <c r="A177" s="2" t="s">
        <v>17</v>
      </c>
      <c r="B177" s="41">
        <f t="shared" ref="B177:J177" si="63">B12/$L12</f>
        <v>0.26303220683926914</v>
      </c>
      <c r="C177" s="42">
        <f t="shared" si="63"/>
        <v>0.13994942916204545</v>
      </c>
      <c r="D177" s="42">
        <f t="shared" si="63"/>
        <v>4.6416556744167279E-3</v>
      </c>
      <c r="E177" s="43">
        <f t="shared" si="63"/>
        <v>0.22305636900055614</v>
      </c>
      <c r="F177" s="42">
        <f t="shared" si="63"/>
        <v>2.3609764594240929E-2</v>
      </c>
      <c r="G177" s="42">
        <f t="shared" si="63"/>
        <v>7.4936301427345836E-2</v>
      </c>
      <c r="H177" s="42">
        <f t="shared" si="63"/>
        <v>0</v>
      </c>
      <c r="I177" s="42">
        <f t="shared" si="63"/>
        <v>0</v>
      </c>
      <c r="J177" s="42">
        <f t="shared" si="63"/>
        <v>0.27077427330212578</v>
      </c>
      <c r="K177" s="44"/>
      <c r="L177" s="45">
        <f t="shared" si="55"/>
        <v>0.63067966067628745</v>
      </c>
    </row>
    <row r="178" spans="1:12" x14ac:dyDescent="0.25">
      <c r="A178" s="2" t="s">
        <v>18</v>
      </c>
      <c r="B178" s="41">
        <f t="shared" ref="B178:J178" si="64">B13/$L13</f>
        <v>0.17899531985835246</v>
      </c>
      <c r="C178" s="42">
        <f t="shared" si="64"/>
        <v>4.7836043033795766E-2</v>
      </c>
      <c r="D178" s="42">
        <f t="shared" si="64"/>
        <v>2.2485992356251906E-2</v>
      </c>
      <c r="E178" s="43">
        <f t="shared" si="64"/>
        <v>0.33263112745724277</v>
      </c>
      <c r="F178" s="42">
        <f t="shared" si="64"/>
        <v>8.257347084773127E-2</v>
      </c>
      <c r="G178" s="42">
        <f t="shared" si="64"/>
        <v>0</v>
      </c>
      <c r="H178" s="42">
        <f t="shared" si="64"/>
        <v>0</v>
      </c>
      <c r="I178" s="42">
        <f t="shared" si="64"/>
        <v>0.27305727437958172</v>
      </c>
      <c r="J178" s="42">
        <f t="shared" si="64"/>
        <v>6.2420772067044127E-2</v>
      </c>
      <c r="K178" s="44"/>
      <c r="L178" s="45">
        <f t="shared" si="55"/>
        <v>0.58194848270564292</v>
      </c>
    </row>
    <row r="179" spans="1:12" x14ac:dyDescent="0.25">
      <c r="A179" s="2" t="s">
        <v>19</v>
      </c>
      <c r="B179" s="41">
        <f t="shared" ref="B179:J179" si="65">B14/$L14</f>
        <v>0.11954635918629596</v>
      </c>
      <c r="C179" s="42">
        <f t="shared" si="65"/>
        <v>2.0912522555189113E-2</v>
      </c>
      <c r="D179" s="42">
        <f t="shared" si="65"/>
        <v>4.9590784296997925E-2</v>
      </c>
      <c r="E179" s="43">
        <f t="shared" si="65"/>
        <v>4.1127826359104197E-2</v>
      </c>
      <c r="F179" s="42">
        <f t="shared" si="65"/>
        <v>4.5732200026193701E-2</v>
      </c>
      <c r="G179" s="42">
        <f t="shared" si="65"/>
        <v>0</v>
      </c>
      <c r="H179" s="42">
        <f t="shared" si="65"/>
        <v>0</v>
      </c>
      <c r="I179" s="42">
        <f t="shared" si="65"/>
        <v>0.4992212483098516</v>
      </c>
      <c r="J179" s="42">
        <f t="shared" si="65"/>
        <v>0.22386905926636752</v>
      </c>
      <c r="K179" s="44"/>
      <c r="L179" s="45">
        <f t="shared" si="55"/>
        <v>0.2311774923975872</v>
      </c>
    </row>
    <row r="180" spans="1:12" x14ac:dyDescent="0.25">
      <c r="A180" s="2" t="s">
        <v>20</v>
      </c>
      <c r="B180" s="41">
        <f t="shared" ref="B180:J180" si="66">B15/$L15</f>
        <v>0.18135060515625992</v>
      </c>
      <c r="C180" s="42">
        <f t="shared" si="66"/>
        <v>0.34038486567437048</v>
      </c>
      <c r="D180" s="42">
        <f t="shared" si="66"/>
        <v>0.1123511435477343</v>
      </c>
      <c r="E180" s="43">
        <f t="shared" si="66"/>
        <v>6.9226629091061503E-2</v>
      </c>
      <c r="F180" s="42">
        <f t="shared" si="66"/>
        <v>9.7959386639963439E-2</v>
      </c>
      <c r="G180" s="42">
        <f t="shared" si="66"/>
        <v>0</v>
      </c>
      <c r="H180" s="42">
        <f t="shared" si="66"/>
        <v>0</v>
      </c>
      <c r="I180" s="42">
        <f t="shared" si="66"/>
        <v>7.47554572570813E-3</v>
      </c>
      <c r="J180" s="42">
        <f t="shared" si="66"/>
        <v>0.19125182416490222</v>
      </c>
      <c r="K180" s="44"/>
      <c r="L180" s="45">
        <f t="shared" si="55"/>
        <v>0.70331324346942625</v>
      </c>
    </row>
    <row r="181" spans="1:12" x14ac:dyDescent="0.25">
      <c r="A181" s="2" t="s">
        <v>21</v>
      </c>
      <c r="B181" s="41">
        <f t="shared" ref="B181:J181" si="67">B16/$L16</f>
        <v>0.17989808308322161</v>
      </c>
      <c r="C181" s="42">
        <f t="shared" si="67"/>
        <v>0.11967030380411815</v>
      </c>
      <c r="D181" s="42">
        <f t="shared" si="67"/>
        <v>1.4469111762563597E-2</v>
      </c>
      <c r="E181" s="43">
        <f t="shared" si="67"/>
        <v>0.2349456001369129</v>
      </c>
      <c r="F181" s="42">
        <f t="shared" si="67"/>
        <v>0.12378080704697007</v>
      </c>
      <c r="G181" s="42">
        <f t="shared" si="67"/>
        <v>0</v>
      </c>
      <c r="H181" s="42">
        <f t="shared" si="67"/>
        <v>3.7061748359160818E-2</v>
      </c>
      <c r="I181" s="42">
        <f t="shared" si="67"/>
        <v>3.4084045157526818E-2</v>
      </c>
      <c r="J181" s="42">
        <f t="shared" si="67"/>
        <v>0.25609030064952604</v>
      </c>
      <c r="K181" s="44"/>
      <c r="L181" s="45">
        <f t="shared" si="55"/>
        <v>0.54898309878681628</v>
      </c>
    </row>
    <row r="182" spans="1:12" x14ac:dyDescent="0.25">
      <c r="A182" s="2" t="s">
        <v>22</v>
      </c>
      <c r="B182" s="41">
        <f t="shared" ref="B182:J182" si="68">B17/$L17</f>
        <v>4.9815112926862401E-2</v>
      </c>
      <c r="C182" s="42">
        <f t="shared" si="68"/>
        <v>1.5293445898936685E-2</v>
      </c>
      <c r="D182" s="42">
        <f t="shared" si="68"/>
        <v>7.222634438363418E-3</v>
      </c>
      <c r="E182" s="43">
        <f t="shared" si="68"/>
        <v>0.6314902782132692</v>
      </c>
      <c r="F182" s="42">
        <f t="shared" si="68"/>
        <v>5.5338670776200458E-2</v>
      </c>
      <c r="G182" s="42">
        <f t="shared" si="68"/>
        <v>3.0991728289041676E-2</v>
      </c>
      <c r="H182" s="42">
        <f t="shared" si="68"/>
        <v>3.3571079995629118E-2</v>
      </c>
      <c r="I182" s="42">
        <f t="shared" si="68"/>
        <v>0.1693648251137104</v>
      </c>
      <c r="J182" s="42">
        <f t="shared" si="68"/>
        <v>6.9122243479866992E-3</v>
      </c>
      <c r="K182" s="44"/>
      <c r="L182" s="45">
        <f t="shared" si="55"/>
        <v>0.70382147147743168</v>
      </c>
    </row>
    <row r="183" spans="1:12" x14ac:dyDescent="0.25">
      <c r="A183" s="2" t="s">
        <v>23</v>
      </c>
      <c r="B183" s="41">
        <f t="shared" ref="B183:J183" si="69">B18/$L18</f>
        <v>6.9209263980635358E-2</v>
      </c>
      <c r="C183" s="42">
        <f t="shared" si="69"/>
        <v>5.0928211000454124E-2</v>
      </c>
      <c r="D183" s="42">
        <f t="shared" si="69"/>
        <v>1.0278107571598519E-4</v>
      </c>
      <c r="E183" s="43">
        <f t="shared" si="69"/>
        <v>0.3407090573261492</v>
      </c>
      <c r="F183" s="42">
        <f t="shared" si="69"/>
        <v>8.0171643888383035E-2</v>
      </c>
      <c r="G183" s="42">
        <f t="shared" si="69"/>
        <v>0.10808153084698194</v>
      </c>
      <c r="H183" s="42">
        <f t="shared" si="69"/>
        <v>0</v>
      </c>
      <c r="I183" s="42">
        <f t="shared" si="69"/>
        <v>0</v>
      </c>
      <c r="J183" s="42">
        <f t="shared" si="69"/>
        <v>0.35079751188168035</v>
      </c>
      <c r="K183" s="44"/>
      <c r="L183" s="45">
        <f t="shared" si="55"/>
        <v>0.46094931338295464</v>
      </c>
    </row>
    <row r="184" spans="1:12" x14ac:dyDescent="0.25">
      <c r="A184" s="2" t="s">
        <v>24</v>
      </c>
      <c r="B184" s="41">
        <f t="shared" ref="B184:J184" si="70">B19/$L19</f>
        <v>0.18487937497446438</v>
      </c>
      <c r="C184" s="42">
        <f t="shared" si="70"/>
        <v>5.9309619444078143E-2</v>
      </c>
      <c r="D184" s="42">
        <f t="shared" si="70"/>
        <v>1.0317583213412165E-2</v>
      </c>
      <c r="E184" s="43">
        <f t="shared" si="70"/>
        <v>0.22545345225586197</v>
      </c>
      <c r="F184" s="42">
        <f t="shared" si="70"/>
        <v>6.6677975357794364E-2</v>
      </c>
      <c r="G184" s="42">
        <f t="shared" si="70"/>
        <v>0.12294676262480965</v>
      </c>
      <c r="H184" s="42">
        <f t="shared" si="70"/>
        <v>0</v>
      </c>
      <c r="I184" s="42">
        <f t="shared" si="70"/>
        <v>0.2376147013204051</v>
      </c>
      <c r="J184" s="42">
        <f t="shared" si="70"/>
        <v>9.2800530809174234E-2</v>
      </c>
      <c r="K184" s="44"/>
      <c r="L184" s="45">
        <f t="shared" si="55"/>
        <v>0.47996002988781661</v>
      </c>
    </row>
    <row r="185" spans="1:12" x14ac:dyDescent="0.25">
      <c r="A185" s="2" t="s">
        <v>25</v>
      </c>
      <c r="B185" s="41">
        <f t="shared" ref="B185:J185" si="71">B20/$L20</f>
        <v>0.12365617278412484</v>
      </c>
      <c r="C185" s="42">
        <f t="shared" si="71"/>
        <v>2.1175021771750735E-2</v>
      </c>
      <c r="D185" s="42">
        <f t="shared" si="71"/>
        <v>2.7213761476752623E-2</v>
      </c>
      <c r="E185" s="43">
        <f t="shared" si="71"/>
        <v>6.5243575110768129E-2</v>
      </c>
      <c r="F185" s="42">
        <f t="shared" si="71"/>
        <v>7.9663357417726968E-2</v>
      </c>
      <c r="G185" s="42">
        <f t="shared" si="71"/>
        <v>0.29550720908717448</v>
      </c>
      <c r="H185" s="42">
        <f t="shared" si="71"/>
        <v>8.8942145016923158E-2</v>
      </c>
      <c r="I185" s="42">
        <f t="shared" si="71"/>
        <v>0.14670791480289627</v>
      </c>
      <c r="J185" s="42">
        <f t="shared" si="71"/>
        <v>0.15189084253188279</v>
      </c>
      <c r="K185" s="44"/>
      <c r="L185" s="45">
        <f t="shared" si="55"/>
        <v>0.23728853114339632</v>
      </c>
    </row>
    <row r="186" spans="1:12" x14ac:dyDescent="0.25">
      <c r="A186" s="2" t="s">
        <v>26</v>
      </c>
      <c r="B186" s="41">
        <f t="shared" ref="B186:J186" si="72">B21/$L21</f>
        <v>0.55006897802737009</v>
      </c>
      <c r="C186" s="42">
        <f t="shared" si="72"/>
        <v>0.12865628992649294</v>
      </c>
      <c r="D186" s="42">
        <f t="shared" si="72"/>
        <v>6.1100240852541662E-2</v>
      </c>
      <c r="E186" s="43">
        <f t="shared" si="72"/>
        <v>0.18403349113417899</v>
      </c>
      <c r="F186" s="42">
        <f t="shared" si="72"/>
        <v>5.6631794660321581E-2</v>
      </c>
      <c r="G186" s="42">
        <f t="shared" si="72"/>
        <v>0</v>
      </c>
      <c r="H186" s="42">
        <f t="shared" si="72"/>
        <v>0</v>
      </c>
      <c r="I186" s="42">
        <f t="shared" si="72"/>
        <v>0</v>
      </c>
      <c r="J186" s="42">
        <f t="shared" si="72"/>
        <v>1.9509205399094749E-2</v>
      </c>
      <c r="K186" s="44"/>
      <c r="L186" s="45">
        <f t="shared" si="55"/>
        <v>0.92385899994058363</v>
      </c>
    </row>
    <row r="187" spans="1:12" x14ac:dyDescent="0.25">
      <c r="A187" s="2" t="s">
        <v>27</v>
      </c>
      <c r="B187" s="41">
        <f t="shared" ref="B187:J187" si="73">B22/$L22</f>
        <v>8.1905900330877288E-2</v>
      </c>
      <c r="C187" s="42">
        <f t="shared" si="73"/>
        <v>0.12424057696140886</v>
      </c>
      <c r="D187" s="42">
        <f t="shared" si="73"/>
        <v>4.203078668919074E-2</v>
      </c>
      <c r="E187" s="43">
        <f t="shared" si="73"/>
        <v>2.2707294023781036E-2</v>
      </c>
      <c r="F187" s="42">
        <f t="shared" si="73"/>
        <v>7.6898002746747074E-2</v>
      </c>
      <c r="G187" s="42">
        <f t="shared" si="73"/>
        <v>7.3840078671002951E-2</v>
      </c>
      <c r="H187" s="42">
        <f t="shared" si="73"/>
        <v>0.29794117349050736</v>
      </c>
      <c r="I187" s="42">
        <f t="shared" si="73"/>
        <v>0.13289437075468172</v>
      </c>
      <c r="J187" s="42">
        <f t="shared" si="73"/>
        <v>0.14754181633180297</v>
      </c>
      <c r="K187" s="44"/>
      <c r="L187" s="45">
        <f t="shared" si="55"/>
        <v>0.2708845580052579</v>
      </c>
    </row>
    <row r="188" spans="1:12" x14ac:dyDescent="0.25">
      <c r="A188" s="2" t="s">
        <v>28</v>
      </c>
      <c r="B188" s="41">
        <f t="shared" ref="B188:J188" si="74">B23/$L23</f>
        <v>0.47511279918917554</v>
      </c>
      <c r="C188" s="42">
        <f t="shared" si="74"/>
        <v>3.6271061350034335E-2</v>
      </c>
      <c r="D188" s="42">
        <f t="shared" si="74"/>
        <v>7.856796748272378E-2</v>
      </c>
      <c r="E188" s="43">
        <f t="shared" si="74"/>
        <v>0.11259274923993423</v>
      </c>
      <c r="F188" s="42">
        <f t="shared" si="74"/>
        <v>0.12943443671585123</v>
      </c>
      <c r="G188" s="42">
        <f t="shared" si="74"/>
        <v>3.3028324479129616E-2</v>
      </c>
      <c r="H188" s="42">
        <f t="shared" si="74"/>
        <v>6.3215691397067161E-2</v>
      </c>
      <c r="I188" s="42">
        <f t="shared" si="74"/>
        <v>1.4511214934869157E-2</v>
      </c>
      <c r="J188" s="42">
        <f t="shared" si="74"/>
        <v>5.7265755211214936E-2</v>
      </c>
      <c r="K188" s="44"/>
      <c r="L188" s="45">
        <f t="shared" si="55"/>
        <v>0.70254457726186792</v>
      </c>
    </row>
    <row r="189" spans="1:12" x14ac:dyDescent="0.25">
      <c r="A189" s="2" t="s">
        <v>29</v>
      </c>
      <c r="B189" s="41">
        <f t="shared" ref="B189:J189" si="75">B24/$L24</f>
        <v>0.18517618236654779</v>
      </c>
      <c r="C189" s="42">
        <f t="shared" si="75"/>
        <v>5.5768156811794437E-2</v>
      </c>
      <c r="D189" s="42">
        <f t="shared" si="75"/>
        <v>9.3791635120458548E-3</v>
      </c>
      <c r="E189" s="43">
        <f t="shared" si="75"/>
        <v>4.2985939486995257E-2</v>
      </c>
      <c r="F189" s="42">
        <f t="shared" si="75"/>
        <v>8.563200647616237E-2</v>
      </c>
      <c r="G189" s="42">
        <f t="shared" si="75"/>
        <v>0.26870710220588562</v>
      </c>
      <c r="H189" s="42">
        <f t="shared" si="75"/>
        <v>0.14323074180642364</v>
      </c>
      <c r="I189" s="42">
        <f t="shared" si="75"/>
        <v>5.5339876386301348E-2</v>
      </c>
      <c r="J189" s="42">
        <f t="shared" si="75"/>
        <v>0.15378083094784364</v>
      </c>
      <c r="K189" s="44"/>
      <c r="L189" s="45">
        <f t="shared" si="55"/>
        <v>0.29330944217738336</v>
      </c>
    </row>
    <row r="190" spans="1:12" x14ac:dyDescent="0.25">
      <c r="A190" s="2" t="s">
        <v>30</v>
      </c>
      <c r="B190" s="41">
        <f t="shared" ref="B190:J190" si="76">B25/$L25</f>
        <v>0.23931266772893064</v>
      </c>
      <c r="C190" s="42">
        <f t="shared" si="76"/>
        <v>8.7963697614160102E-3</v>
      </c>
      <c r="D190" s="42">
        <f t="shared" si="76"/>
        <v>1.2443943675977212E-2</v>
      </c>
      <c r="E190" s="43">
        <f t="shared" si="76"/>
        <v>0.29843069464889949</v>
      </c>
      <c r="F190" s="42">
        <f t="shared" si="76"/>
        <v>3.119427988867049E-2</v>
      </c>
      <c r="G190" s="42">
        <f t="shared" si="76"/>
        <v>0.10428691760853785</v>
      </c>
      <c r="H190" s="42">
        <f t="shared" si="76"/>
        <v>7.7386419758934189E-4</v>
      </c>
      <c r="I190" s="42">
        <f t="shared" si="76"/>
        <v>1.3434353394687302E-2</v>
      </c>
      <c r="J190" s="42">
        <f t="shared" si="76"/>
        <v>0.29132690909529169</v>
      </c>
      <c r="K190" s="44"/>
      <c r="L190" s="45">
        <f t="shared" si="55"/>
        <v>0.55898367581522335</v>
      </c>
    </row>
    <row r="191" spans="1:12" x14ac:dyDescent="0.25">
      <c r="A191" s="2" t="s">
        <v>31</v>
      </c>
      <c r="B191" s="41">
        <f t="shared" ref="B191:J191" si="77">B26/$L26</f>
        <v>0.10888145364994374</v>
      </c>
      <c r="C191" s="42">
        <f t="shared" si="77"/>
        <v>3.3826649764098628E-3</v>
      </c>
      <c r="D191" s="42">
        <f t="shared" si="77"/>
        <v>5.5590440739552806E-2</v>
      </c>
      <c r="E191" s="43">
        <f t="shared" si="77"/>
        <v>1.5670642115759317E-2</v>
      </c>
      <c r="F191" s="42">
        <f t="shared" si="77"/>
        <v>0.23004101709239463</v>
      </c>
      <c r="G191" s="42">
        <f t="shared" si="77"/>
        <v>3.3341486422306735E-2</v>
      </c>
      <c r="H191" s="42">
        <f t="shared" si="77"/>
        <v>0.14918789124462975</v>
      </c>
      <c r="I191" s="42">
        <f t="shared" si="77"/>
        <v>6.8299779844778571E-2</v>
      </c>
      <c r="J191" s="42">
        <f t="shared" si="77"/>
        <v>0.33560462391422458</v>
      </c>
      <c r="K191" s="44"/>
      <c r="L191" s="45">
        <f t="shared" si="55"/>
        <v>0.18352520148166573</v>
      </c>
    </row>
    <row r="192" spans="1:12" x14ac:dyDescent="0.25">
      <c r="A192" s="2" t="s">
        <v>32</v>
      </c>
      <c r="B192" s="41">
        <f t="shared" ref="B192:J192" si="78">B27/$L27</f>
        <v>0.15554138701339923</v>
      </c>
      <c r="C192" s="42">
        <f t="shared" si="78"/>
        <v>0.10337627891639434</v>
      </c>
      <c r="D192" s="42">
        <f t="shared" si="78"/>
        <v>4.87270749570708E-3</v>
      </c>
      <c r="E192" s="43">
        <f t="shared" si="78"/>
        <v>0.24773161523032441</v>
      </c>
      <c r="F192" s="42">
        <f t="shared" si="78"/>
        <v>7.2869707143805931E-2</v>
      </c>
      <c r="G192" s="42">
        <f t="shared" si="78"/>
        <v>0.32038879485245475</v>
      </c>
      <c r="H192" s="42">
        <f t="shared" si="78"/>
        <v>1.0442442534574629E-2</v>
      </c>
      <c r="I192" s="42">
        <f t="shared" si="78"/>
        <v>0</v>
      </c>
      <c r="J192" s="42">
        <f t="shared" si="78"/>
        <v>8.477706681333963E-2</v>
      </c>
      <c r="K192" s="44"/>
      <c r="L192" s="45">
        <f t="shared" si="55"/>
        <v>0.5115219886558251</v>
      </c>
    </row>
    <row r="193" spans="1:12" x14ac:dyDescent="0.25">
      <c r="A193" s="2" t="s">
        <v>33</v>
      </c>
      <c r="B193" s="41">
        <f t="shared" ref="B193:J193" si="79">B28/$L28</f>
        <v>0.12090231744607495</v>
      </c>
      <c r="C193" s="42">
        <f t="shared" si="79"/>
        <v>0.17661835656372396</v>
      </c>
      <c r="D193" s="42">
        <f t="shared" si="79"/>
        <v>0.13059117741466489</v>
      </c>
      <c r="E193" s="43">
        <f t="shared" si="79"/>
        <v>0.20312157506307077</v>
      </c>
      <c r="F193" s="42">
        <f t="shared" si="79"/>
        <v>3.5116752794482238E-2</v>
      </c>
      <c r="G193" s="42">
        <f t="shared" si="79"/>
        <v>0</v>
      </c>
      <c r="H193" s="42">
        <f t="shared" si="79"/>
        <v>0</v>
      </c>
      <c r="I193" s="42">
        <f t="shared" si="79"/>
        <v>0.17945698583330247</v>
      </c>
      <c r="J193" s="42">
        <f t="shared" si="79"/>
        <v>0.15419283488468075</v>
      </c>
      <c r="K193" s="44"/>
      <c r="L193" s="45">
        <f t="shared" si="55"/>
        <v>0.63123342648753455</v>
      </c>
    </row>
    <row r="194" spans="1:12" x14ac:dyDescent="0.25">
      <c r="A194" s="2" t="s">
        <v>34</v>
      </c>
      <c r="B194" s="41">
        <f t="shared" ref="B194:J194" si="80">B29/$L29</f>
        <v>0.18358753009081641</v>
      </c>
      <c r="C194" s="42">
        <f t="shared" si="80"/>
        <v>6.3777066668144297E-2</v>
      </c>
      <c r="D194" s="42">
        <f t="shared" si="80"/>
        <v>1.6580305410084904E-3</v>
      </c>
      <c r="E194" s="43">
        <f t="shared" si="80"/>
        <v>0.1058239043058829</v>
      </c>
      <c r="F194" s="42">
        <f t="shared" si="80"/>
        <v>1.3835697724229401E-2</v>
      </c>
      <c r="G194" s="42">
        <f t="shared" si="80"/>
        <v>0</v>
      </c>
      <c r="H194" s="42">
        <f t="shared" si="80"/>
        <v>0</v>
      </c>
      <c r="I194" s="42">
        <f t="shared" si="80"/>
        <v>0</v>
      </c>
      <c r="J194" s="42">
        <f t="shared" si="80"/>
        <v>0.63131777066991845</v>
      </c>
      <c r="K194" s="44"/>
      <c r="L194" s="45">
        <f t="shared" si="55"/>
        <v>0.35484653160585211</v>
      </c>
    </row>
    <row r="195" spans="1:12" x14ac:dyDescent="0.25">
      <c r="A195" s="2" t="s">
        <v>35</v>
      </c>
      <c r="B195" s="41">
        <f t="shared" ref="B195:J195" si="81">B30/$L30</f>
        <v>0.31558063938368802</v>
      </c>
      <c r="C195" s="42">
        <f t="shared" si="81"/>
        <v>0.23073402017609804</v>
      </c>
      <c r="D195" s="42">
        <f t="shared" si="81"/>
        <v>0</v>
      </c>
      <c r="E195" s="43">
        <f t="shared" si="81"/>
        <v>0.19663758548838287</v>
      </c>
      <c r="F195" s="42">
        <f t="shared" si="81"/>
        <v>0.10099743697277526</v>
      </c>
      <c r="G195" s="42">
        <f t="shared" si="81"/>
        <v>0</v>
      </c>
      <c r="H195" s="42">
        <f t="shared" si="81"/>
        <v>0</v>
      </c>
      <c r="I195" s="42">
        <f t="shared" si="81"/>
        <v>4.9666830777208425E-2</v>
      </c>
      <c r="J195" s="42">
        <f t="shared" si="81"/>
        <v>0.10638348720184738</v>
      </c>
      <c r="K195" s="44"/>
      <c r="L195" s="45">
        <f t="shared" si="55"/>
        <v>0.74295224504816892</v>
      </c>
    </row>
    <row r="196" spans="1:12" x14ac:dyDescent="0.25">
      <c r="A196" s="2" t="s">
        <v>36</v>
      </c>
      <c r="B196" s="41">
        <f t="shared" ref="B196:J196" si="82">B31/$L31</f>
        <v>0.21989096138849168</v>
      </c>
      <c r="C196" s="42">
        <f t="shared" si="82"/>
        <v>0.13891441455773021</v>
      </c>
      <c r="D196" s="42">
        <f t="shared" si="82"/>
        <v>0</v>
      </c>
      <c r="E196" s="43">
        <f t="shared" si="82"/>
        <v>0.21558438320069834</v>
      </c>
      <c r="F196" s="42">
        <f t="shared" si="82"/>
        <v>4.6094009371697178E-2</v>
      </c>
      <c r="G196" s="42">
        <f t="shared" si="82"/>
        <v>0.33754113296245364</v>
      </c>
      <c r="H196" s="42">
        <f t="shared" si="82"/>
        <v>0</v>
      </c>
      <c r="I196" s="42">
        <f t="shared" si="82"/>
        <v>3.9787777748298031E-2</v>
      </c>
      <c r="J196" s="42">
        <f t="shared" si="82"/>
        <v>2.1873207706309206E-3</v>
      </c>
      <c r="K196" s="44"/>
      <c r="L196" s="45">
        <f t="shared" si="55"/>
        <v>0.57438975914692025</v>
      </c>
    </row>
    <row r="197" spans="1:12" x14ac:dyDescent="0.25">
      <c r="A197" s="2" t="s">
        <v>37</v>
      </c>
      <c r="B197" s="41">
        <f t="shared" ref="B197:J197" si="83">B32/$L32</f>
        <v>0.50492833885806276</v>
      </c>
      <c r="C197" s="42">
        <f t="shared" si="83"/>
        <v>1.2385358118938414E-2</v>
      </c>
      <c r="D197" s="42">
        <f t="shared" si="83"/>
        <v>2.2380429383631894E-2</v>
      </c>
      <c r="E197" s="43">
        <f t="shared" si="83"/>
        <v>0</v>
      </c>
      <c r="F197" s="42">
        <f t="shared" si="83"/>
        <v>0.12434766609031871</v>
      </c>
      <c r="G197" s="42">
        <f t="shared" si="83"/>
        <v>0</v>
      </c>
      <c r="H197" s="42">
        <f t="shared" si="83"/>
        <v>0</v>
      </c>
      <c r="I197" s="42">
        <f t="shared" si="83"/>
        <v>0</v>
      </c>
      <c r="J197" s="42">
        <f t="shared" si="83"/>
        <v>0.33595820754904815</v>
      </c>
      <c r="K197" s="44"/>
      <c r="L197" s="45">
        <f t="shared" si="55"/>
        <v>0.53969412636063308</v>
      </c>
    </row>
    <row r="198" spans="1:12" x14ac:dyDescent="0.25">
      <c r="A198" s="2" t="s">
        <v>38</v>
      </c>
      <c r="B198" s="41">
        <f t="shared" ref="B198:J198" si="84">B33/$L33</f>
        <v>0.32275534076898194</v>
      </c>
      <c r="C198" s="42">
        <f t="shared" si="84"/>
        <v>8.9322023095339945E-2</v>
      </c>
      <c r="D198" s="42">
        <f t="shared" si="84"/>
        <v>1.7047173061339602E-2</v>
      </c>
      <c r="E198" s="43">
        <f t="shared" si="84"/>
        <v>0.18460900957231216</v>
      </c>
      <c r="F198" s="42">
        <f t="shared" si="84"/>
        <v>0.17649416705227292</v>
      </c>
      <c r="G198" s="42">
        <f t="shared" si="84"/>
        <v>0</v>
      </c>
      <c r="H198" s="42">
        <f t="shared" si="84"/>
        <v>0</v>
      </c>
      <c r="I198" s="42">
        <f t="shared" si="84"/>
        <v>1.6570718473757767E-2</v>
      </c>
      <c r="J198" s="42">
        <f t="shared" si="84"/>
        <v>0.19320156797599569</v>
      </c>
      <c r="K198" s="44"/>
      <c r="L198" s="45">
        <f t="shared" si="55"/>
        <v>0.61373354649797363</v>
      </c>
    </row>
    <row r="199" spans="1:12" x14ac:dyDescent="0.25">
      <c r="A199" s="2" t="s">
        <v>39</v>
      </c>
      <c r="B199" s="41">
        <f t="shared" ref="B199:J199" si="85">B34/$L34</f>
        <v>0.16134435036661149</v>
      </c>
      <c r="C199" s="42">
        <f t="shared" si="85"/>
        <v>7.190337795994986E-2</v>
      </c>
      <c r="D199" s="42">
        <f t="shared" si="85"/>
        <v>2.085796922376713E-2</v>
      </c>
      <c r="E199" s="43">
        <f t="shared" si="85"/>
        <v>9.4690318315018979E-2</v>
      </c>
      <c r="F199" s="42">
        <f t="shared" si="85"/>
        <v>5.033986574186837E-2</v>
      </c>
      <c r="G199" s="42">
        <f t="shared" si="85"/>
        <v>0.16504522477485156</v>
      </c>
      <c r="H199" s="42">
        <f t="shared" si="85"/>
        <v>0.38564249378213356</v>
      </c>
      <c r="I199" s="42">
        <f t="shared" si="85"/>
        <v>0</v>
      </c>
      <c r="J199" s="42">
        <f t="shared" si="85"/>
        <v>5.0176399835799017E-2</v>
      </c>
      <c r="K199" s="44"/>
      <c r="L199" s="45">
        <f t="shared" si="55"/>
        <v>0.34879601586534748</v>
      </c>
    </row>
    <row r="200" spans="1:12" x14ac:dyDescent="0.25">
      <c r="A200" s="2" t="s">
        <v>40</v>
      </c>
      <c r="B200" s="41">
        <f t="shared" ref="B200:J200" si="86">B35/$L35</f>
        <v>0.22358513359299056</v>
      </c>
      <c r="C200" s="42">
        <f t="shared" si="86"/>
        <v>4.6963838905928167E-2</v>
      </c>
      <c r="D200" s="42">
        <f t="shared" si="86"/>
        <v>9.1974623631217167E-3</v>
      </c>
      <c r="E200" s="43">
        <f t="shared" si="86"/>
        <v>0.12940288466847677</v>
      </c>
      <c r="F200" s="42">
        <f t="shared" si="86"/>
        <v>3.3043445720895535E-2</v>
      </c>
      <c r="G200" s="42">
        <f t="shared" si="86"/>
        <v>0.20478952302361642</v>
      </c>
      <c r="H200" s="42">
        <f t="shared" si="86"/>
        <v>2.5857263008032375E-2</v>
      </c>
      <c r="I200" s="42">
        <f t="shared" si="86"/>
        <v>7.3919556596601938E-4</v>
      </c>
      <c r="J200" s="42">
        <f t="shared" si="86"/>
        <v>0.32642125315097242</v>
      </c>
      <c r="K200" s="44"/>
      <c r="L200" s="45">
        <f t="shared" si="55"/>
        <v>0.4091493195305172</v>
      </c>
    </row>
    <row r="201" spans="1:12" x14ac:dyDescent="0.25">
      <c r="A201" s="2" t="s">
        <v>41</v>
      </c>
      <c r="B201" s="41">
        <f t="shared" ref="B201:J201" si="87">B36/$L36</f>
        <v>0.28808182842164781</v>
      </c>
      <c r="C201" s="42">
        <f t="shared" si="87"/>
        <v>2.9030385449441549E-2</v>
      </c>
      <c r="D201" s="42">
        <f t="shared" si="87"/>
        <v>9.4439792634263813E-3</v>
      </c>
      <c r="E201" s="43">
        <f t="shared" si="87"/>
        <v>7.5798637193887075E-2</v>
      </c>
      <c r="F201" s="42">
        <f t="shared" si="87"/>
        <v>8.2061539555288748E-2</v>
      </c>
      <c r="G201" s="42">
        <f t="shared" si="87"/>
        <v>0.27632986654854946</v>
      </c>
      <c r="H201" s="42">
        <f t="shared" si="87"/>
        <v>4.276672224368587E-2</v>
      </c>
      <c r="I201" s="42">
        <f t="shared" si="87"/>
        <v>6.168829806186106E-2</v>
      </c>
      <c r="J201" s="42">
        <f t="shared" si="87"/>
        <v>0.13479874326221206</v>
      </c>
      <c r="K201" s="44"/>
      <c r="L201" s="45">
        <f t="shared" ref="L201:L220" si="88">SUM(B201:E201)</f>
        <v>0.4023548303284028</v>
      </c>
    </row>
    <row r="202" spans="1:12" x14ac:dyDescent="0.25">
      <c r="A202" s="2" t="s">
        <v>42</v>
      </c>
      <c r="B202" s="41">
        <f t="shared" ref="B202:J202" si="89">B37/$L37</f>
        <v>9.217933955457204E-2</v>
      </c>
      <c r="C202" s="42">
        <f t="shared" si="89"/>
        <v>1.5355836227954296E-2</v>
      </c>
      <c r="D202" s="42">
        <f t="shared" si="89"/>
        <v>7.5652388604863065E-3</v>
      </c>
      <c r="E202" s="43">
        <f t="shared" si="89"/>
        <v>0.33626105667929151</v>
      </c>
      <c r="F202" s="42">
        <f t="shared" si="89"/>
        <v>0.12138187715559468</v>
      </c>
      <c r="G202" s="42">
        <f t="shared" si="89"/>
        <v>0</v>
      </c>
      <c r="H202" s="42">
        <f t="shared" si="89"/>
        <v>0.17724683838122568</v>
      </c>
      <c r="I202" s="42">
        <f t="shared" si="89"/>
        <v>0.21350446724773717</v>
      </c>
      <c r="J202" s="42">
        <f t="shared" si="89"/>
        <v>3.6505345893138322E-2</v>
      </c>
      <c r="K202" s="44"/>
      <c r="L202" s="45">
        <f t="shared" si="88"/>
        <v>0.45136147132230414</v>
      </c>
    </row>
    <row r="203" spans="1:12" x14ac:dyDescent="0.25">
      <c r="A203" s="2" t="s">
        <v>43</v>
      </c>
      <c r="B203" s="41">
        <f t="shared" ref="B203:J203" si="90">B38/$L38</f>
        <v>0.12303523570049446</v>
      </c>
      <c r="C203" s="42">
        <f t="shared" si="90"/>
        <v>8.7089340509039853E-2</v>
      </c>
      <c r="D203" s="42">
        <f t="shared" si="90"/>
        <v>2.7379297915228154E-2</v>
      </c>
      <c r="E203" s="43">
        <f t="shared" si="90"/>
        <v>2.8827424838224293E-2</v>
      </c>
      <c r="F203" s="42">
        <f t="shared" si="90"/>
        <v>0.10891693702987834</v>
      </c>
      <c r="G203" s="42">
        <f t="shared" si="90"/>
        <v>0</v>
      </c>
      <c r="H203" s="42">
        <f t="shared" si="90"/>
        <v>0</v>
      </c>
      <c r="I203" s="42">
        <f t="shared" si="90"/>
        <v>0.61770842584032348</v>
      </c>
      <c r="J203" s="42">
        <f t="shared" si="90"/>
        <v>7.0433381668114272E-3</v>
      </c>
      <c r="K203" s="44"/>
      <c r="L203" s="45">
        <f t="shared" si="88"/>
        <v>0.2663312989629868</v>
      </c>
    </row>
    <row r="204" spans="1:12" x14ac:dyDescent="0.25">
      <c r="A204" s="2" t="s">
        <v>44</v>
      </c>
      <c r="B204" s="41">
        <f t="shared" ref="B204:J204" si="91">B39/$L39</f>
        <v>0.2507467027414147</v>
      </c>
      <c r="C204" s="42">
        <f t="shared" si="91"/>
        <v>6.4824800938802496E-2</v>
      </c>
      <c r="D204" s="42">
        <f t="shared" si="91"/>
        <v>2.273690282121232E-2</v>
      </c>
      <c r="E204" s="43">
        <f t="shared" si="91"/>
        <v>0.35038889712746241</v>
      </c>
      <c r="F204" s="42">
        <f t="shared" si="91"/>
        <v>0.14756793905906818</v>
      </c>
      <c r="G204" s="42">
        <f t="shared" si="91"/>
        <v>0</v>
      </c>
      <c r="H204" s="42">
        <f t="shared" si="91"/>
        <v>0</v>
      </c>
      <c r="I204" s="42">
        <f t="shared" si="91"/>
        <v>6.7133086993064195E-3</v>
      </c>
      <c r="J204" s="42">
        <f t="shared" si="91"/>
        <v>0.15702144861273348</v>
      </c>
      <c r="K204" s="44"/>
      <c r="L204" s="45">
        <f t="shared" si="88"/>
        <v>0.68869730362889192</v>
      </c>
    </row>
    <row r="205" spans="1:12" x14ac:dyDescent="0.25">
      <c r="A205" s="2" t="s">
        <v>45</v>
      </c>
      <c r="B205" s="41">
        <f t="shared" ref="B205:J205" si="92">B40/$L40</f>
        <v>0.13198440115228699</v>
      </c>
      <c r="C205" s="42">
        <f t="shared" si="92"/>
        <v>5.5927616377360601E-2</v>
      </c>
      <c r="D205" s="42">
        <f t="shared" si="92"/>
        <v>1.665222462569799E-2</v>
      </c>
      <c r="E205" s="43">
        <f t="shared" si="92"/>
        <v>0.35675404537985028</v>
      </c>
      <c r="F205" s="42">
        <f t="shared" si="92"/>
        <v>0.11839501294312482</v>
      </c>
      <c r="G205" s="42">
        <f t="shared" si="92"/>
        <v>0</v>
      </c>
      <c r="H205" s="42">
        <f t="shared" si="92"/>
        <v>5.4926078549693919E-2</v>
      </c>
      <c r="I205" s="42">
        <f t="shared" si="92"/>
        <v>8.1485100151105369E-2</v>
      </c>
      <c r="J205" s="42">
        <f t="shared" si="92"/>
        <v>0.18387552082088005</v>
      </c>
      <c r="K205" s="44"/>
      <c r="L205" s="45">
        <f t="shared" si="88"/>
        <v>0.56131828753519586</v>
      </c>
    </row>
    <row r="206" spans="1:12" x14ac:dyDescent="0.25">
      <c r="A206" s="2" t="s">
        <v>46</v>
      </c>
      <c r="B206" s="41">
        <f t="shared" ref="B206:J206" si="93">B41/$L41</f>
        <v>0.36350393010817944</v>
      </c>
      <c r="C206" s="42">
        <f t="shared" si="93"/>
        <v>5.823728187412313E-2</v>
      </c>
      <c r="D206" s="42">
        <f t="shared" si="93"/>
        <v>3.5658879386283225E-2</v>
      </c>
      <c r="E206" s="43">
        <f t="shared" si="93"/>
        <v>3.7280139487694861E-2</v>
      </c>
      <c r="F206" s="42">
        <f t="shared" si="93"/>
        <v>0.36437703090308821</v>
      </c>
      <c r="G206" s="42">
        <f t="shared" si="93"/>
        <v>5.8138814281320263E-3</v>
      </c>
      <c r="H206" s="42">
        <f t="shared" si="93"/>
        <v>2.3339436401187748E-2</v>
      </c>
      <c r="I206" s="42">
        <f t="shared" si="93"/>
        <v>2.3142771533438487E-2</v>
      </c>
      <c r="J206" s="42">
        <f t="shared" si="93"/>
        <v>8.8646648877872908E-2</v>
      </c>
      <c r="K206" s="44"/>
      <c r="L206" s="45">
        <f t="shared" si="88"/>
        <v>0.49468023085628066</v>
      </c>
    </row>
    <row r="207" spans="1:12" x14ac:dyDescent="0.25">
      <c r="A207" s="2" t="s">
        <v>47</v>
      </c>
      <c r="B207" s="41">
        <f t="shared" ref="B207:J207" si="94">B42/$L42</f>
        <v>0.21032317151889271</v>
      </c>
      <c r="C207" s="42">
        <f t="shared" si="94"/>
        <v>0.10305404292088979</v>
      </c>
      <c r="D207" s="42">
        <f t="shared" si="94"/>
        <v>8.4055961648102067E-3</v>
      </c>
      <c r="E207" s="43">
        <f t="shared" si="94"/>
        <v>0.36949483340305161</v>
      </c>
      <c r="F207" s="42">
        <f t="shared" si="94"/>
        <v>8.0890322547787885E-2</v>
      </c>
      <c r="G207" s="42">
        <f t="shared" si="94"/>
        <v>0</v>
      </c>
      <c r="H207" s="42">
        <f t="shared" si="94"/>
        <v>0</v>
      </c>
      <c r="I207" s="42">
        <f t="shared" si="94"/>
        <v>0</v>
      </c>
      <c r="J207" s="42">
        <f t="shared" si="94"/>
        <v>0.22783203344456776</v>
      </c>
      <c r="K207" s="44"/>
      <c r="L207" s="45">
        <f t="shared" si="88"/>
        <v>0.69127764400764424</v>
      </c>
    </row>
    <row r="208" spans="1:12" x14ac:dyDescent="0.25">
      <c r="A208" s="2" t="s">
        <v>48</v>
      </c>
      <c r="B208" s="41">
        <f t="shared" ref="B208:J208" si="95">B43/$L43</f>
        <v>0.12105427334686496</v>
      </c>
      <c r="C208" s="42">
        <f t="shared" si="95"/>
        <v>5.7493079057699563E-2</v>
      </c>
      <c r="D208" s="42">
        <f t="shared" si="95"/>
        <v>7.5840356497089648E-3</v>
      </c>
      <c r="E208" s="43">
        <f t="shared" si="95"/>
        <v>0.18111139338892598</v>
      </c>
      <c r="F208" s="42">
        <f t="shared" si="95"/>
        <v>7.4867457847660329E-2</v>
      </c>
      <c r="G208" s="42">
        <f t="shared" si="95"/>
        <v>3.7891276914827618E-2</v>
      </c>
      <c r="H208" s="42">
        <f t="shared" si="95"/>
        <v>0</v>
      </c>
      <c r="I208" s="42">
        <f t="shared" si="95"/>
        <v>0</v>
      </c>
      <c r="J208" s="42">
        <f t="shared" si="95"/>
        <v>0.51999848379431257</v>
      </c>
      <c r="K208" s="44"/>
      <c r="L208" s="45">
        <f t="shared" si="88"/>
        <v>0.36724278144319944</v>
      </c>
    </row>
    <row r="209" spans="1:12" x14ac:dyDescent="0.25">
      <c r="A209" s="2" t="s">
        <v>49</v>
      </c>
      <c r="B209" s="41">
        <f t="shared" ref="B209:J209" si="96">B44/$L44</f>
        <v>0.22616718856905821</v>
      </c>
      <c r="C209" s="42">
        <f t="shared" si="96"/>
        <v>0.10029523683460882</v>
      </c>
      <c r="D209" s="42">
        <f t="shared" si="96"/>
        <v>2.7137767388491562E-2</v>
      </c>
      <c r="E209" s="43">
        <f t="shared" si="96"/>
        <v>2.2651154661808288E-2</v>
      </c>
      <c r="F209" s="42">
        <f t="shared" si="96"/>
        <v>0.12428987969302892</v>
      </c>
      <c r="G209" s="42">
        <f t="shared" si="96"/>
        <v>0</v>
      </c>
      <c r="H209" s="42">
        <f t="shared" si="96"/>
        <v>0</v>
      </c>
      <c r="I209" s="42">
        <f t="shared" si="96"/>
        <v>0</v>
      </c>
      <c r="J209" s="42">
        <f t="shared" si="96"/>
        <v>0.49945877285300422</v>
      </c>
      <c r="K209" s="44"/>
      <c r="L209" s="45">
        <f t="shared" si="88"/>
        <v>0.37625134745396688</v>
      </c>
    </row>
    <row r="210" spans="1:12" x14ac:dyDescent="0.25">
      <c r="A210" s="2" t="s">
        <v>50</v>
      </c>
      <c r="B210" s="41">
        <f t="shared" ref="B210:J210" si="97">B45/$L45</f>
        <v>0.48799250011412387</v>
      </c>
      <c r="C210" s="42">
        <f t="shared" si="97"/>
        <v>0.13875909233121081</v>
      </c>
      <c r="D210" s="42">
        <f t="shared" si="97"/>
        <v>1.9543188642839091E-2</v>
      </c>
      <c r="E210" s="43">
        <f t="shared" si="97"/>
        <v>2.7936476434258534E-2</v>
      </c>
      <c r="F210" s="42">
        <f t="shared" si="97"/>
        <v>0.10187380935414804</v>
      </c>
      <c r="G210" s="42">
        <f t="shared" si="97"/>
        <v>0</v>
      </c>
      <c r="H210" s="42">
        <f t="shared" si="97"/>
        <v>0</v>
      </c>
      <c r="I210" s="42">
        <f t="shared" si="97"/>
        <v>3.1991561514985854E-2</v>
      </c>
      <c r="J210" s="42">
        <f t="shared" si="97"/>
        <v>0.19190337160843382</v>
      </c>
      <c r="K210" s="44"/>
      <c r="L210" s="45">
        <f t="shared" si="88"/>
        <v>0.67423125752243229</v>
      </c>
    </row>
    <row r="211" spans="1:12" x14ac:dyDescent="0.25">
      <c r="A211" s="2" t="s">
        <v>51</v>
      </c>
      <c r="B211" s="41">
        <f t="shared" ref="B211:J211" si="98">B46/$L46</f>
        <v>0.31641954368741565</v>
      </c>
      <c r="C211" s="42">
        <f t="shared" si="98"/>
        <v>0.12859722386267972</v>
      </c>
      <c r="D211" s="42">
        <f t="shared" si="98"/>
        <v>9.3590069777007533E-3</v>
      </c>
      <c r="E211" s="43">
        <f t="shared" si="98"/>
        <v>0.12542930083917925</v>
      </c>
      <c r="F211" s="42">
        <f t="shared" si="98"/>
        <v>0.14052547753211989</v>
      </c>
      <c r="G211" s="42">
        <f t="shared" si="98"/>
        <v>0</v>
      </c>
      <c r="H211" s="42">
        <f t="shared" si="98"/>
        <v>0.24241122403664839</v>
      </c>
      <c r="I211" s="42">
        <f t="shared" si="98"/>
        <v>0</v>
      </c>
      <c r="J211" s="42">
        <f t="shared" si="98"/>
        <v>3.7258223064256323E-2</v>
      </c>
      <c r="K211" s="44"/>
      <c r="L211" s="45">
        <f t="shared" si="88"/>
        <v>0.57980507536697534</v>
      </c>
    </row>
    <row r="212" spans="1:12" x14ac:dyDescent="0.25">
      <c r="A212" s="2" t="s">
        <v>52</v>
      </c>
      <c r="B212" s="41">
        <f t="shared" ref="B212:J212" si="99">B47/$L47</f>
        <v>5.8192035041256467E-2</v>
      </c>
      <c r="C212" s="42">
        <f t="shared" si="99"/>
        <v>7.421273219292987E-2</v>
      </c>
      <c r="D212" s="42">
        <f t="shared" si="99"/>
        <v>4.0245900907084284E-3</v>
      </c>
      <c r="E212" s="43">
        <f t="shared" si="99"/>
        <v>0</v>
      </c>
      <c r="F212" s="42">
        <f t="shared" si="99"/>
        <v>5.1470420261202986E-2</v>
      </c>
      <c r="G212" s="42">
        <f t="shared" si="99"/>
        <v>0</v>
      </c>
      <c r="H212" s="42">
        <f t="shared" si="99"/>
        <v>0.37489682595561458</v>
      </c>
      <c r="I212" s="42">
        <f t="shared" si="99"/>
        <v>0.36481643045698309</v>
      </c>
      <c r="J212" s="42">
        <f t="shared" si="99"/>
        <v>7.2386966001304578E-2</v>
      </c>
      <c r="K212" s="44"/>
      <c r="L212" s="45">
        <f t="shared" si="88"/>
        <v>0.13642935732489478</v>
      </c>
    </row>
    <row r="213" spans="1:12" x14ac:dyDescent="0.25">
      <c r="A213" s="2" t="s">
        <v>53</v>
      </c>
      <c r="B213" s="41">
        <f t="shared" ref="B213:J213" si="100">B48/$L48</f>
        <v>0.21322670870709431</v>
      </c>
      <c r="C213" s="42">
        <f t="shared" si="100"/>
        <v>0.29513434448979931</v>
      </c>
      <c r="D213" s="42">
        <f t="shared" si="100"/>
        <v>4.1185819477353711E-2</v>
      </c>
      <c r="E213" s="43">
        <f t="shared" si="100"/>
        <v>0.19494851893600185</v>
      </c>
      <c r="F213" s="42">
        <f t="shared" si="100"/>
        <v>5.9996740457253873E-2</v>
      </c>
      <c r="G213" s="42">
        <f t="shared" si="100"/>
        <v>0</v>
      </c>
      <c r="H213" s="42">
        <f t="shared" si="100"/>
        <v>6.2342731879192594E-3</v>
      </c>
      <c r="I213" s="42">
        <f t="shared" si="100"/>
        <v>4.5633005621994911E-3</v>
      </c>
      <c r="J213" s="42">
        <f t="shared" si="100"/>
        <v>0.18471029418237819</v>
      </c>
      <c r="K213" s="44"/>
      <c r="L213" s="45">
        <f t="shared" si="88"/>
        <v>0.74449539161024914</v>
      </c>
    </row>
    <row r="214" spans="1:12" x14ac:dyDescent="0.25">
      <c r="A214" s="2" t="s">
        <v>54</v>
      </c>
      <c r="B214" s="41">
        <f t="shared" ref="B214:J214" si="101">B49/$L49</f>
        <v>0.18238659587157594</v>
      </c>
      <c r="C214" s="42">
        <f t="shared" si="101"/>
        <v>1.5681185648514196E-3</v>
      </c>
      <c r="D214" s="42">
        <f t="shared" si="101"/>
        <v>0</v>
      </c>
      <c r="E214" s="43">
        <f t="shared" si="101"/>
        <v>0.3349192931747188</v>
      </c>
      <c r="F214" s="42">
        <f t="shared" si="101"/>
        <v>0.14056534725076372</v>
      </c>
      <c r="G214" s="42">
        <f t="shared" si="101"/>
        <v>0.20496490623992472</v>
      </c>
      <c r="H214" s="42">
        <f t="shared" si="101"/>
        <v>0</v>
      </c>
      <c r="I214" s="42">
        <f t="shared" si="101"/>
        <v>3.5003339580352393E-2</v>
      </c>
      <c r="J214" s="42">
        <f t="shared" si="101"/>
        <v>0.10059239931781297</v>
      </c>
      <c r="K214" s="44"/>
      <c r="L214" s="45">
        <f t="shared" si="88"/>
        <v>0.51887400761114622</v>
      </c>
    </row>
    <row r="215" spans="1:12" x14ac:dyDescent="0.25">
      <c r="A215" s="2" t="s">
        <v>55</v>
      </c>
      <c r="B215" s="41">
        <f t="shared" ref="B215:J215" si="102">B50/$L50</f>
        <v>0.30394259940917523</v>
      </c>
      <c r="C215" s="42">
        <f t="shared" si="102"/>
        <v>0.18237902559063443</v>
      </c>
      <c r="D215" s="42">
        <f t="shared" si="102"/>
        <v>2.6790780362711285E-2</v>
      </c>
      <c r="E215" s="43">
        <f t="shared" si="102"/>
        <v>0.13750045750273387</v>
      </c>
      <c r="F215" s="42">
        <f t="shared" si="102"/>
        <v>7.5913443766680966E-2</v>
      </c>
      <c r="G215" s="42">
        <f t="shared" si="102"/>
        <v>0</v>
      </c>
      <c r="H215" s="42">
        <f t="shared" si="102"/>
        <v>0</v>
      </c>
      <c r="I215" s="42">
        <f t="shared" si="102"/>
        <v>0</v>
      </c>
      <c r="J215" s="42">
        <f t="shared" si="102"/>
        <v>0.27347369336806421</v>
      </c>
      <c r="K215" s="44"/>
      <c r="L215" s="45">
        <f t="shared" si="88"/>
        <v>0.65061286286525488</v>
      </c>
    </row>
    <row r="216" spans="1:12" x14ac:dyDescent="0.25">
      <c r="A216" s="2" t="s">
        <v>56</v>
      </c>
      <c r="B216" s="41">
        <f t="shared" ref="B216:J216" si="103">B51/$L51</f>
        <v>0.14681664277248857</v>
      </c>
      <c r="C216" s="42">
        <f t="shared" si="103"/>
        <v>0.15334021899737363</v>
      </c>
      <c r="D216" s="42">
        <f t="shared" si="103"/>
        <v>4.068487583037181E-3</v>
      </c>
      <c r="E216" s="43">
        <f t="shared" si="103"/>
        <v>0.19923692507251536</v>
      </c>
      <c r="F216" s="42">
        <f t="shared" si="103"/>
        <v>7.2334480284188318E-2</v>
      </c>
      <c r="G216" s="42">
        <f t="shared" si="103"/>
        <v>0</v>
      </c>
      <c r="H216" s="42">
        <f t="shared" si="103"/>
        <v>4.642804064553642E-2</v>
      </c>
      <c r="I216" s="42">
        <f t="shared" si="103"/>
        <v>0</v>
      </c>
      <c r="J216" s="42">
        <f t="shared" si="103"/>
        <v>0.37777520464486053</v>
      </c>
      <c r="K216" s="44"/>
      <c r="L216" s="45">
        <f t="shared" si="88"/>
        <v>0.5034622744254148</v>
      </c>
    </row>
    <row r="217" spans="1:12" x14ac:dyDescent="0.25">
      <c r="A217" s="2" t="s">
        <v>57</v>
      </c>
      <c r="B217" s="41">
        <f t="shared" ref="B217:J217" si="104">B52/$L52</f>
        <v>0.1879532545519004</v>
      </c>
      <c r="C217" s="42">
        <f t="shared" si="104"/>
        <v>5.3548937246217145E-3</v>
      </c>
      <c r="D217" s="42">
        <f t="shared" si="104"/>
        <v>0.13798120938628483</v>
      </c>
      <c r="E217" s="43">
        <f t="shared" si="104"/>
        <v>7.1165364017045915E-2</v>
      </c>
      <c r="F217" s="42">
        <f t="shared" si="104"/>
        <v>0.22507788465502007</v>
      </c>
      <c r="G217" s="42">
        <f t="shared" si="104"/>
        <v>0</v>
      </c>
      <c r="H217" s="42">
        <f t="shared" si="104"/>
        <v>0</v>
      </c>
      <c r="I217" s="42">
        <f t="shared" si="104"/>
        <v>0.10175809848254919</v>
      </c>
      <c r="J217" s="42">
        <f t="shared" si="104"/>
        <v>0.27070929518257791</v>
      </c>
      <c r="K217" s="44"/>
      <c r="L217" s="45">
        <f t="shared" si="88"/>
        <v>0.40245472167985291</v>
      </c>
    </row>
    <row r="218" spans="1:12" x14ac:dyDescent="0.25">
      <c r="A218" s="2" t="s">
        <v>58</v>
      </c>
      <c r="B218" s="41">
        <f t="shared" ref="B218:J218" si="105">B53/$L53</f>
        <v>0.20634525885123126</v>
      </c>
      <c r="C218" s="42">
        <f t="shared" si="105"/>
        <v>6.4010856986198947E-2</v>
      </c>
      <c r="D218" s="42">
        <f t="shared" si="105"/>
        <v>2.2326473970768448E-2</v>
      </c>
      <c r="E218" s="43">
        <f t="shared" si="105"/>
        <v>0.29775858063643923</v>
      </c>
      <c r="F218" s="42">
        <f t="shared" si="105"/>
        <v>5.1389088777269484E-2</v>
      </c>
      <c r="G218" s="42">
        <f t="shared" si="105"/>
        <v>0.10726822642276779</v>
      </c>
      <c r="H218" s="42">
        <f t="shared" si="105"/>
        <v>0</v>
      </c>
      <c r="I218" s="42">
        <f t="shared" si="105"/>
        <v>6.3961177208886411E-3</v>
      </c>
      <c r="J218" s="42">
        <f t="shared" si="105"/>
        <v>0.24450539663443624</v>
      </c>
      <c r="K218" s="44"/>
      <c r="L218" s="45">
        <f t="shared" si="88"/>
        <v>0.59044117044463784</v>
      </c>
    </row>
    <row r="219" spans="1:12" x14ac:dyDescent="0.25">
      <c r="A219" s="2" t="s">
        <v>59</v>
      </c>
      <c r="B219" s="41">
        <f t="shared" ref="B219:J219" si="106">B54/$L54</f>
        <v>0.17421347648127758</v>
      </c>
      <c r="C219" s="42">
        <f t="shared" si="106"/>
        <v>1.9507283668111823E-2</v>
      </c>
      <c r="D219" s="42">
        <f t="shared" si="106"/>
        <v>0</v>
      </c>
      <c r="E219" s="43">
        <f t="shared" si="106"/>
        <v>0</v>
      </c>
      <c r="F219" s="42">
        <f t="shared" si="106"/>
        <v>0.25226591666463233</v>
      </c>
      <c r="G219" s="42">
        <f t="shared" si="106"/>
        <v>0</v>
      </c>
      <c r="H219" s="42">
        <f t="shared" si="106"/>
        <v>0</v>
      </c>
      <c r="I219" s="42">
        <f t="shared" si="106"/>
        <v>0</v>
      </c>
      <c r="J219" s="42">
        <f t="shared" si="106"/>
        <v>0.55401332318597829</v>
      </c>
      <c r="K219" s="44"/>
      <c r="L219" s="45">
        <f t="shared" si="88"/>
        <v>0.19372076014938941</v>
      </c>
    </row>
    <row r="220" spans="1:12" x14ac:dyDescent="0.25">
      <c r="A220" s="7" t="s">
        <v>61</v>
      </c>
      <c r="B220" s="46">
        <f t="shared" ref="B220:J220" si="107">B55/$L55</f>
        <v>0.24605896619403156</v>
      </c>
      <c r="C220" s="47">
        <f t="shared" si="107"/>
        <v>6.6630939732485878E-2</v>
      </c>
      <c r="D220" s="47">
        <f t="shared" si="107"/>
        <v>2.7806983614432821E-2</v>
      </c>
      <c r="E220" s="48">
        <f t="shared" si="107"/>
        <v>0.16888597505188876</v>
      </c>
      <c r="F220" s="42">
        <f t="shared" si="107"/>
        <v>9.9673810504920732E-2</v>
      </c>
      <c r="G220" s="42">
        <f t="shared" si="107"/>
        <v>8.1179486480962557E-2</v>
      </c>
      <c r="H220" s="42">
        <f t="shared" si="107"/>
        <v>5.990688253502733E-2</v>
      </c>
      <c r="I220" s="42">
        <f t="shared" si="107"/>
        <v>7.2867219603529862E-2</v>
      </c>
      <c r="J220" s="42">
        <f t="shared" si="107"/>
        <v>0.17698973628272049</v>
      </c>
      <c r="K220" s="44"/>
      <c r="L220" s="45">
        <f t="shared" si="88"/>
        <v>0.5093828645928391</v>
      </c>
    </row>
  </sheetData>
  <mergeCells count="2">
    <mergeCell ref="B167:E167"/>
    <mergeCell ref="A1:A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I26" sqref="I26"/>
    </sheetView>
  </sheetViews>
  <sheetFormatPr defaultRowHeight="15" x14ac:dyDescent="0.25"/>
  <cols>
    <col min="1" max="1" width="15.28515625" bestFit="1" customWidth="1"/>
    <col min="2" max="2" width="19.7109375" style="52" customWidth="1"/>
    <col min="3" max="5" width="17.7109375" customWidth="1"/>
    <col min="6" max="6" width="16.85546875" customWidth="1"/>
    <col min="7" max="8" width="17.7109375" customWidth="1"/>
    <col min="9" max="9" width="16.140625" customWidth="1"/>
  </cols>
  <sheetData>
    <row r="1" spans="1:9" s="54" customFormat="1" ht="38.25" x14ac:dyDescent="0.25">
      <c r="A1" s="51" t="s">
        <v>124</v>
      </c>
      <c r="B1" s="51" t="s">
        <v>125</v>
      </c>
      <c r="C1" s="51" t="s">
        <v>126</v>
      </c>
      <c r="D1" s="51" t="s">
        <v>127</v>
      </c>
      <c r="E1" s="51" t="s">
        <v>128</v>
      </c>
      <c r="F1" s="51" t="s">
        <v>129</v>
      </c>
      <c r="G1" s="51" t="s">
        <v>130</v>
      </c>
      <c r="H1" s="51" t="s">
        <v>131</v>
      </c>
      <c r="I1" s="51" t="s">
        <v>132</v>
      </c>
    </row>
    <row r="2" spans="1:9" x14ac:dyDescent="0.25">
      <c r="A2" t="s">
        <v>9</v>
      </c>
      <c r="B2" s="52">
        <v>93315207</v>
      </c>
      <c r="C2" s="52">
        <v>52285491</v>
      </c>
      <c r="D2" s="52">
        <v>39214118.25</v>
      </c>
      <c r="E2" s="52">
        <v>41828392.800000004</v>
      </c>
      <c r="F2" s="52">
        <v>89771072</v>
      </c>
      <c r="G2" s="52">
        <f>F2-D2</f>
        <v>50556953.75</v>
      </c>
      <c r="H2" s="52">
        <f>F2-E2</f>
        <v>47942679.199999996</v>
      </c>
      <c r="I2" s="55">
        <f t="shared" ref="I2:I33" si="0">F2/C2</f>
        <v>1.7169404032181701</v>
      </c>
    </row>
    <row r="3" spans="1:9" x14ac:dyDescent="0.25">
      <c r="A3" t="s">
        <v>10</v>
      </c>
      <c r="B3" s="52">
        <v>44607376</v>
      </c>
      <c r="C3" s="52">
        <v>45762699.349072978</v>
      </c>
      <c r="D3" s="52">
        <v>34322024.51180473</v>
      </c>
      <c r="E3" s="52">
        <v>36610159.479258381</v>
      </c>
      <c r="F3" s="52">
        <v>37749638</v>
      </c>
      <c r="G3" s="52">
        <f t="shared" ref="G3:G53" si="1">F3-D3</f>
        <v>3427613.4881952703</v>
      </c>
      <c r="H3" s="52">
        <f t="shared" ref="H3:H53" si="2">F3-E3</f>
        <v>1139478.5207416192</v>
      </c>
      <c r="I3" s="55">
        <f t="shared" si="0"/>
        <v>0.82489972263326949</v>
      </c>
    </row>
    <row r="4" spans="1:9" x14ac:dyDescent="0.25">
      <c r="A4" t="s">
        <v>11</v>
      </c>
      <c r="B4" s="52">
        <v>200141298</v>
      </c>
      <c r="C4" s="52">
        <v>114012310.2940498</v>
      </c>
      <c r="D4" s="52">
        <v>85509232.72053735</v>
      </c>
      <c r="E4" s="52">
        <v>91209848.235239848</v>
      </c>
      <c r="F4" s="52">
        <v>246731735</v>
      </c>
      <c r="G4" s="52">
        <f t="shared" si="1"/>
        <v>161222502.27946264</v>
      </c>
      <c r="H4" s="52">
        <f t="shared" si="2"/>
        <v>155521886.76476014</v>
      </c>
      <c r="I4" s="55">
        <f t="shared" si="0"/>
        <v>2.164079776680718</v>
      </c>
    </row>
    <row r="5" spans="1:9" x14ac:dyDescent="0.25">
      <c r="A5" t="s">
        <v>12</v>
      </c>
      <c r="B5" s="52">
        <v>56732858</v>
      </c>
      <c r="C5" s="52">
        <v>27785269</v>
      </c>
      <c r="D5" s="52">
        <v>20838951.75</v>
      </c>
      <c r="E5" s="52">
        <v>22228215.200000003</v>
      </c>
      <c r="F5" s="52">
        <v>91002210</v>
      </c>
      <c r="G5" s="52">
        <f t="shared" si="1"/>
        <v>70163258.25</v>
      </c>
      <c r="H5" s="52">
        <f t="shared" si="2"/>
        <v>68773994.799999997</v>
      </c>
      <c r="I5" s="55">
        <f t="shared" si="0"/>
        <v>3.2751962919631983</v>
      </c>
    </row>
    <row r="6" spans="1:9" x14ac:dyDescent="0.25">
      <c r="A6" t="s">
        <v>13</v>
      </c>
      <c r="B6" s="52">
        <v>3653771968</v>
      </c>
      <c r="C6" s="52">
        <v>3557909769.2810874</v>
      </c>
      <c r="D6" s="52">
        <v>2668432326.9608154</v>
      </c>
      <c r="E6" s="52">
        <v>2846327815.42487</v>
      </c>
      <c r="F6" s="52">
        <v>3024634814</v>
      </c>
      <c r="G6" s="52">
        <f t="shared" si="1"/>
        <v>356202487.03918457</v>
      </c>
      <c r="H6" s="52">
        <f t="shared" si="2"/>
        <v>178306998.57512999</v>
      </c>
      <c r="I6" s="55">
        <f t="shared" si="0"/>
        <v>0.850115660637217</v>
      </c>
    </row>
    <row r="7" spans="1:9" x14ac:dyDescent="0.25">
      <c r="A7" t="s">
        <v>14</v>
      </c>
      <c r="B7" s="52">
        <v>136056690</v>
      </c>
      <c r="C7" s="52">
        <v>110494527</v>
      </c>
      <c r="D7" s="52">
        <v>82870895.25</v>
      </c>
      <c r="E7" s="52">
        <v>88395621.600000009</v>
      </c>
      <c r="F7" s="52">
        <v>167516533</v>
      </c>
      <c r="G7" s="52">
        <f t="shared" si="1"/>
        <v>84645637.75</v>
      </c>
      <c r="H7" s="52">
        <f t="shared" si="2"/>
        <v>79120911.399999991</v>
      </c>
      <c r="I7" s="55">
        <f t="shared" si="0"/>
        <v>1.5160618136317285</v>
      </c>
    </row>
    <row r="8" spans="1:9" x14ac:dyDescent="0.25">
      <c r="A8" t="s">
        <v>15</v>
      </c>
      <c r="B8" s="52">
        <v>266788107</v>
      </c>
      <c r="C8" s="52">
        <v>244561409</v>
      </c>
      <c r="D8" s="52">
        <v>183421056.75</v>
      </c>
      <c r="E8" s="52">
        <v>195649127.20000002</v>
      </c>
      <c r="F8" s="52">
        <v>238922061</v>
      </c>
      <c r="G8" s="52">
        <f t="shared" si="1"/>
        <v>55501004.25</v>
      </c>
      <c r="H8" s="52">
        <f t="shared" si="2"/>
        <v>43272933.799999982</v>
      </c>
      <c r="I8" s="55">
        <f t="shared" si="0"/>
        <v>0.97694097354501253</v>
      </c>
    </row>
    <row r="9" spans="1:9" x14ac:dyDescent="0.25">
      <c r="A9" t="s">
        <v>16</v>
      </c>
      <c r="B9" s="52">
        <v>32290981</v>
      </c>
      <c r="C9" s="52">
        <v>29028092</v>
      </c>
      <c r="D9" s="52">
        <v>21771069</v>
      </c>
      <c r="E9" s="52">
        <v>23222473.600000001</v>
      </c>
      <c r="F9" s="52">
        <v>65656807</v>
      </c>
      <c r="G9" s="52">
        <f t="shared" si="1"/>
        <v>43885738</v>
      </c>
      <c r="H9" s="52">
        <f t="shared" si="2"/>
        <v>42434333.399999999</v>
      </c>
      <c r="I9" s="55">
        <f t="shared" si="0"/>
        <v>2.2618368096669945</v>
      </c>
    </row>
    <row r="10" spans="1:9" x14ac:dyDescent="0.25">
      <c r="A10" t="s">
        <v>17</v>
      </c>
      <c r="B10" s="52">
        <v>92609814</v>
      </c>
      <c r="C10" s="52">
        <v>93931934</v>
      </c>
      <c r="D10" s="52">
        <v>70448950.5</v>
      </c>
      <c r="E10" s="52">
        <v>75145547.200000003</v>
      </c>
      <c r="F10" s="52">
        <v>171808083</v>
      </c>
      <c r="G10" s="52">
        <f t="shared" si="1"/>
        <v>101359132.5</v>
      </c>
      <c r="H10" s="52">
        <f t="shared" si="2"/>
        <v>96662535.799999997</v>
      </c>
      <c r="I10" s="55">
        <f t="shared" si="0"/>
        <v>1.8290700050953916</v>
      </c>
    </row>
    <row r="11" spans="1:9" x14ac:dyDescent="0.25">
      <c r="A11" t="s">
        <v>18</v>
      </c>
      <c r="B11" s="52">
        <v>562340120</v>
      </c>
      <c r="C11" s="52">
        <v>491151302</v>
      </c>
      <c r="D11" s="52">
        <v>368363476.5</v>
      </c>
      <c r="E11" s="52">
        <v>392921041.60000002</v>
      </c>
      <c r="F11" s="52">
        <v>436709784</v>
      </c>
      <c r="G11" s="52">
        <f t="shared" si="1"/>
        <v>68346307.5</v>
      </c>
      <c r="H11" s="52">
        <f t="shared" si="2"/>
        <v>43788742.399999976</v>
      </c>
      <c r="I11" s="55">
        <f t="shared" si="0"/>
        <v>0.88915530147571509</v>
      </c>
    </row>
    <row r="12" spans="1:9" x14ac:dyDescent="0.25">
      <c r="A12" t="s">
        <v>19</v>
      </c>
      <c r="B12" s="52">
        <v>330741739</v>
      </c>
      <c r="C12" s="52">
        <v>231158036</v>
      </c>
      <c r="D12" s="52">
        <v>173368527</v>
      </c>
      <c r="E12" s="52">
        <v>184926428.80000001</v>
      </c>
      <c r="F12" s="52">
        <v>173368527</v>
      </c>
      <c r="G12" s="52">
        <f t="shared" si="1"/>
        <v>0</v>
      </c>
      <c r="H12" s="52">
        <f t="shared" si="2"/>
        <v>-11557901.800000012</v>
      </c>
      <c r="I12" s="55">
        <f t="shared" si="0"/>
        <v>0.75</v>
      </c>
    </row>
    <row r="13" spans="1:9" x14ac:dyDescent="0.25">
      <c r="A13" t="s">
        <v>20</v>
      </c>
      <c r="B13" s="52">
        <v>98904788</v>
      </c>
      <c r="C13" s="52">
        <v>94866459</v>
      </c>
      <c r="D13" s="52">
        <v>71149844.25</v>
      </c>
      <c r="E13" s="52">
        <v>75893167.200000003</v>
      </c>
      <c r="F13" s="52">
        <v>207591914</v>
      </c>
      <c r="G13" s="52">
        <f t="shared" si="1"/>
        <v>136442069.75</v>
      </c>
      <c r="H13" s="52">
        <f t="shared" si="2"/>
        <v>131698746.8</v>
      </c>
      <c r="I13" s="55">
        <f t="shared" si="0"/>
        <v>2.1882540593193216</v>
      </c>
    </row>
    <row r="14" spans="1:9" x14ac:dyDescent="0.25">
      <c r="A14" t="s">
        <v>21</v>
      </c>
      <c r="B14" s="52">
        <v>30412562</v>
      </c>
      <c r="C14" s="52">
        <v>17367171.999486193</v>
      </c>
      <c r="D14" s="52">
        <v>13025378.999614645</v>
      </c>
      <c r="E14" s="52">
        <v>13893737.599588955</v>
      </c>
      <c r="F14" s="52">
        <v>13025379</v>
      </c>
      <c r="G14" s="52">
        <f t="shared" si="1"/>
        <v>3.8535520434379578E-4</v>
      </c>
      <c r="H14" s="52">
        <f t="shared" si="2"/>
        <v>-868358.59958895482</v>
      </c>
      <c r="I14" s="55">
        <f t="shared" si="0"/>
        <v>0.7500000000221887</v>
      </c>
    </row>
    <row r="15" spans="1:9" x14ac:dyDescent="0.25">
      <c r="A15" t="s">
        <v>22</v>
      </c>
      <c r="B15" s="52">
        <v>585056960</v>
      </c>
      <c r="C15" s="52">
        <v>573450924</v>
      </c>
      <c r="D15" s="52">
        <v>430088193</v>
      </c>
      <c r="E15" s="52">
        <v>458760739.20000005</v>
      </c>
      <c r="F15" s="52">
        <v>775403081</v>
      </c>
      <c r="G15" s="52">
        <f t="shared" si="1"/>
        <v>345314888</v>
      </c>
      <c r="H15" s="52">
        <f t="shared" si="2"/>
        <v>316642341.79999995</v>
      </c>
      <c r="I15" s="55">
        <f t="shared" si="0"/>
        <v>1.3521699042549629</v>
      </c>
    </row>
    <row r="16" spans="1:9" x14ac:dyDescent="0.25">
      <c r="A16" t="s">
        <v>23</v>
      </c>
      <c r="B16" s="52">
        <v>206799108</v>
      </c>
      <c r="C16" s="52">
        <v>151367364</v>
      </c>
      <c r="D16" s="52">
        <v>113525523</v>
      </c>
      <c r="E16" s="52">
        <v>121093891.2</v>
      </c>
      <c r="F16" s="52">
        <v>113852341</v>
      </c>
      <c r="G16" s="52">
        <f t="shared" si="1"/>
        <v>326818</v>
      </c>
      <c r="H16" s="52">
        <f t="shared" si="2"/>
        <v>-7241550.200000003</v>
      </c>
      <c r="I16" s="55">
        <f t="shared" si="0"/>
        <v>0.75215910478562609</v>
      </c>
    </row>
    <row r="17" spans="1:9" x14ac:dyDescent="0.25">
      <c r="A17" t="s">
        <v>24</v>
      </c>
      <c r="B17" s="52">
        <v>131028542</v>
      </c>
      <c r="C17" s="52">
        <v>82305869.559333518</v>
      </c>
      <c r="D17" s="52">
        <v>61729402.169500142</v>
      </c>
      <c r="E17" s="52">
        <v>65844695.647466816</v>
      </c>
      <c r="F17" s="52">
        <v>85925147</v>
      </c>
      <c r="G17" s="52">
        <f t="shared" si="1"/>
        <v>24195744.830499858</v>
      </c>
      <c r="H17" s="52">
        <f t="shared" si="2"/>
        <v>20080451.352533184</v>
      </c>
      <c r="I17" s="55">
        <f t="shared" si="0"/>
        <v>1.0439735034699729</v>
      </c>
    </row>
    <row r="18" spans="1:9" x14ac:dyDescent="0.25">
      <c r="A18" t="s">
        <v>25</v>
      </c>
      <c r="B18" s="52">
        <v>101931061</v>
      </c>
      <c r="C18" s="52">
        <v>82332787</v>
      </c>
      <c r="D18" s="52">
        <v>61749590.25</v>
      </c>
      <c r="E18" s="52">
        <v>65866229.600000001</v>
      </c>
      <c r="F18" s="52">
        <v>63815031</v>
      </c>
      <c r="G18" s="52">
        <f t="shared" si="1"/>
        <v>2065440.75</v>
      </c>
      <c r="H18" s="52">
        <f t="shared" si="2"/>
        <v>-2051198.6000000015</v>
      </c>
      <c r="I18" s="55">
        <f t="shared" si="0"/>
        <v>0.77508649136339813</v>
      </c>
    </row>
    <row r="19" spans="1:9" x14ac:dyDescent="0.25">
      <c r="A19" t="s">
        <v>26</v>
      </c>
      <c r="B19" s="52">
        <v>181287668</v>
      </c>
      <c r="C19" s="52">
        <v>89891250</v>
      </c>
      <c r="D19" s="52">
        <v>67418437.5</v>
      </c>
      <c r="E19" s="52">
        <v>71913000</v>
      </c>
      <c r="F19" s="52">
        <v>101334410</v>
      </c>
      <c r="G19" s="52">
        <f t="shared" si="1"/>
        <v>33915972.5</v>
      </c>
      <c r="H19" s="52">
        <f t="shared" si="2"/>
        <v>29421410</v>
      </c>
      <c r="I19" s="55">
        <f t="shared" si="0"/>
        <v>1.1273000431076439</v>
      </c>
    </row>
    <row r="20" spans="1:9" x14ac:dyDescent="0.25">
      <c r="A20" t="s">
        <v>27</v>
      </c>
      <c r="B20" s="52">
        <v>163971985</v>
      </c>
      <c r="C20" s="52">
        <v>73886837</v>
      </c>
      <c r="D20" s="52">
        <v>55415127.75</v>
      </c>
      <c r="E20" s="52">
        <v>59109469.600000001</v>
      </c>
      <c r="F20" s="52">
        <v>78837502</v>
      </c>
      <c r="G20" s="52">
        <f t="shared" si="1"/>
        <v>23422374.25</v>
      </c>
      <c r="H20" s="52">
        <f t="shared" si="2"/>
        <v>19728032.399999999</v>
      </c>
      <c r="I20" s="55">
        <f t="shared" si="0"/>
        <v>1.0670033418807736</v>
      </c>
    </row>
    <row r="21" spans="1:9" x14ac:dyDescent="0.25">
      <c r="A21" t="s">
        <v>28</v>
      </c>
      <c r="B21" s="52">
        <v>78120889</v>
      </c>
      <c r="C21" s="52">
        <v>50031924</v>
      </c>
      <c r="D21" s="52">
        <v>37523943</v>
      </c>
      <c r="E21" s="52">
        <v>40025539.200000003</v>
      </c>
      <c r="F21" s="52">
        <v>40296039</v>
      </c>
      <c r="G21" s="52">
        <f t="shared" si="1"/>
        <v>2772096</v>
      </c>
      <c r="H21" s="52">
        <f t="shared" si="2"/>
        <v>270499.79999999702</v>
      </c>
      <c r="I21" s="55">
        <f t="shared" si="0"/>
        <v>0.80540654402976786</v>
      </c>
    </row>
    <row r="22" spans="1:9" x14ac:dyDescent="0.25">
      <c r="A22" t="s">
        <v>29</v>
      </c>
      <c r="B22" s="52">
        <v>229098032</v>
      </c>
      <c r="C22" s="52">
        <v>235953925</v>
      </c>
      <c r="D22" s="52">
        <v>176965443.75</v>
      </c>
      <c r="E22" s="52">
        <v>188763140</v>
      </c>
      <c r="F22" s="52">
        <v>347158676</v>
      </c>
      <c r="G22" s="52">
        <f t="shared" si="1"/>
        <v>170193232.25</v>
      </c>
      <c r="H22" s="52">
        <f t="shared" si="2"/>
        <v>158395536</v>
      </c>
      <c r="I22" s="55">
        <f t="shared" si="0"/>
        <v>1.4712985850945264</v>
      </c>
    </row>
    <row r="23" spans="1:9" x14ac:dyDescent="0.25">
      <c r="A23" t="s">
        <v>30</v>
      </c>
      <c r="B23" s="52">
        <v>459371116</v>
      </c>
      <c r="C23" s="52">
        <v>478596697</v>
      </c>
      <c r="D23" s="52">
        <v>358947522.75</v>
      </c>
      <c r="E23" s="52">
        <v>382877357.60000002</v>
      </c>
      <c r="F23" s="52">
        <v>601622173</v>
      </c>
      <c r="G23" s="52">
        <f t="shared" si="1"/>
        <v>242674650.25</v>
      </c>
      <c r="H23" s="52">
        <f t="shared" si="2"/>
        <v>218744815.39999998</v>
      </c>
      <c r="I23" s="55">
        <f t="shared" si="0"/>
        <v>1.2570545864005409</v>
      </c>
    </row>
    <row r="24" spans="1:9" x14ac:dyDescent="0.25">
      <c r="A24" t="s">
        <v>31</v>
      </c>
      <c r="B24" s="52">
        <v>775352858</v>
      </c>
      <c r="C24" s="52">
        <v>624691167</v>
      </c>
      <c r="D24" s="52">
        <v>468518375.25</v>
      </c>
      <c r="E24" s="52">
        <v>499752933.60000002</v>
      </c>
      <c r="F24" s="52">
        <v>618101663</v>
      </c>
      <c r="G24" s="52">
        <f t="shared" si="1"/>
        <v>149583287.75</v>
      </c>
      <c r="H24" s="52">
        <f t="shared" si="2"/>
        <v>118348729.39999998</v>
      </c>
      <c r="I24" s="55">
        <f t="shared" si="0"/>
        <v>0.98945158128032251</v>
      </c>
    </row>
    <row r="25" spans="1:9" x14ac:dyDescent="0.25">
      <c r="A25" t="s">
        <v>32</v>
      </c>
      <c r="B25" s="52">
        <v>261969844</v>
      </c>
      <c r="C25" s="52">
        <v>234281062.98590368</v>
      </c>
      <c r="D25" s="52">
        <v>175710797.23942775</v>
      </c>
      <c r="E25" s="52">
        <v>187424850.38872296</v>
      </c>
      <c r="F25" s="52">
        <v>306453119</v>
      </c>
      <c r="G25" s="52">
        <f t="shared" si="1"/>
        <v>130742321.76057225</v>
      </c>
      <c r="H25" s="52">
        <f t="shared" si="2"/>
        <v>119028268.61127704</v>
      </c>
      <c r="I25" s="55">
        <f t="shared" si="0"/>
        <v>1.3080575744973413</v>
      </c>
    </row>
    <row r="26" spans="1:9" x14ac:dyDescent="0.25">
      <c r="A26" t="s">
        <v>33</v>
      </c>
      <c r="B26" s="52">
        <v>86767577</v>
      </c>
      <c r="C26" s="52">
        <v>28965744</v>
      </c>
      <c r="D26" s="52">
        <v>21724308</v>
      </c>
      <c r="E26" s="52">
        <v>23172595.200000003</v>
      </c>
      <c r="F26" s="52">
        <v>21724309</v>
      </c>
      <c r="G26" s="52">
        <f t="shared" si="1"/>
        <v>1</v>
      </c>
      <c r="H26" s="52">
        <f t="shared" si="2"/>
        <v>-1448286.200000003</v>
      </c>
      <c r="I26" s="55">
        <f t="shared" si="0"/>
        <v>0.75000003452353925</v>
      </c>
    </row>
    <row r="27" spans="1:9" x14ac:dyDescent="0.25">
      <c r="A27" t="s">
        <v>34</v>
      </c>
      <c r="B27" s="52">
        <v>217051740</v>
      </c>
      <c r="C27" s="52">
        <v>160161033</v>
      </c>
      <c r="D27" s="52">
        <v>120120774.75</v>
      </c>
      <c r="E27" s="52">
        <v>128128826.40000001</v>
      </c>
      <c r="F27" s="52">
        <v>185378052</v>
      </c>
      <c r="G27" s="52">
        <f t="shared" si="1"/>
        <v>65257277.25</v>
      </c>
      <c r="H27" s="52">
        <f t="shared" si="2"/>
        <v>57249225.599999994</v>
      </c>
      <c r="I27" s="55">
        <f t="shared" si="0"/>
        <v>1.1574479043226451</v>
      </c>
    </row>
    <row r="28" spans="1:9" x14ac:dyDescent="0.25">
      <c r="A28" t="s">
        <v>35</v>
      </c>
      <c r="B28" s="52">
        <v>38039116</v>
      </c>
      <c r="C28" s="52">
        <v>17505466.214947306</v>
      </c>
      <c r="D28" s="52">
        <v>13129099.661210479</v>
      </c>
      <c r="E28" s="52">
        <v>14004372.971957846</v>
      </c>
      <c r="F28" s="52">
        <v>15241794</v>
      </c>
      <c r="G28" s="52">
        <f t="shared" si="1"/>
        <v>2112694.3387895208</v>
      </c>
      <c r="H28" s="52">
        <f t="shared" si="2"/>
        <v>1237421.0280421544</v>
      </c>
      <c r="I28" s="55">
        <f t="shared" si="0"/>
        <v>0.87068769336663343</v>
      </c>
    </row>
    <row r="29" spans="1:9" x14ac:dyDescent="0.25">
      <c r="A29" t="s">
        <v>36</v>
      </c>
      <c r="B29" s="52">
        <v>56833778</v>
      </c>
      <c r="C29" s="52">
        <v>37386616.370118767</v>
      </c>
      <c r="D29" s="52">
        <v>28039962.277589075</v>
      </c>
      <c r="E29" s="52">
        <v>29909293.096095014</v>
      </c>
      <c r="F29" s="52">
        <v>55884348</v>
      </c>
      <c r="G29" s="52">
        <f t="shared" si="1"/>
        <v>27844385.722410925</v>
      </c>
      <c r="H29" s="52">
        <f t="shared" si="2"/>
        <v>25975054.903904986</v>
      </c>
      <c r="I29" s="55">
        <f t="shared" si="0"/>
        <v>1.4947688083553219</v>
      </c>
    </row>
    <row r="30" spans="1:9" x14ac:dyDescent="0.25">
      <c r="A30" t="s">
        <v>37</v>
      </c>
      <c r="B30" s="52">
        <v>43907516</v>
      </c>
      <c r="C30" s="52">
        <v>33931648.864174455</v>
      </c>
      <c r="D30" s="52">
        <v>25448736.648130842</v>
      </c>
      <c r="E30" s="52">
        <v>27145319.091339566</v>
      </c>
      <c r="F30" s="52">
        <v>41859305</v>
      </c>
      <c r="G30" s="52">
        <f t="shared" si="1"/>
        <v>16410568.351869158</v>
      </c>
      <c r="H30" s="52">
        <f t="shared" si="2"/>
        <v>14713985.908660434</v>
      </c>
      <c r="I30" s="55">
        <f t="shared" si="0"/>
        <v>1.2336360419017445</v>
      </c>
    </row>
    <row r="31" spans="1:9" x14ac:dyDescent="0.25">
      <c r="A31" t="s">
        <v>38</v>
      </c>
      <c r="B31" s="52">
        <v>38521261</v>
      </c>
      <c r="C31" s="52">
        <v>42820004</v>
      </c>
      <c r="D31" s="52">
        <v>32115003</v>
      </c>
      <c r="E31" s="52">
        <v>34256003.200000003</v>
      </c>
      <c r="F31" s="52">
        <v>37754734</v>
      </c>
      <c r="G31" s="52">
        <f t="shared" si="1"/>
        <v>5639731</v>
      </c>
      <c r="H31" s="52">
        <f t="shared" si="2"/>
        <v>3498730.799999997</v>
      </c>
      <c r="I31" s="55">
        <f t="shared" si="0"/>
        <v>0.88170785785073724</v>
      </c>
    </row>
    <row r="32" spans="1:9" x14ac:dyDescent="0.25">
      <c r="A32" t="s">
        <v>39</v>
      </c>
      <c r="B32" s="52">
        <v>404034823</v>
      </c>
      <c r="C32" s="52">
        <v>400213342</v>
      </c>
      <c r="D32" s="52">
        <v>300160006.5</v>
      </c>
      <c r="E32" s="52">
        <v>320170673.60000002</v>
      </c>
      <c r="F32" s="52">
        <v>762975383</v>
      </c>
      <c r="G32" s="52">
        <f t="shared" si="1"/>
        <v>462815376.5</v>
      </c>
      <c r="H32" s="52">
        <f t="shared" si="2"/>
        <v>442804709.39999998</v>
      </c>
      <c r="I32" s="55">
        <f t="shared" si="0"/>
        <v>1.9064216579766098</v>
      </c>
    </row>
    <row r="33" spans="1:9" x14ac:dyDescent="0.25">
      <c r="A33" t="s">
        <v>40</v>
      </c>
      <c r="B33" s="52">
        <v>110578100</v>
      </c>
      <c r="C33" s="52">
        <v>43664402.08349821</v>
      </c>
      <c r="D33" s="52">
        <v>32748301.562623657</v>
      </c>
      <c r="E33" s="52">
        <v>34931521.666798569</v>
      </c>
      <c r="F33" s="52">
        <v>131298176</v>
      </c>
      <c r="G33" s="52">
        <f t="shared" si="1"/>
        <v>98549874.43737635</v>
      </c>
      <c r="H33" s="52">
        <f t="shared" si="2"/>
        <v>96366654.333201438</v>
      </c>
      <c r="I33" s="55">
        <f t="shared" si="0"/>
        <v>3.0069844022808829</v>
      </c>
    </row>
    <row r="34" spans="1:9" x14ac:dyDescent="0.25">
      <c r="A34" t="s">
        <v>41</v>
      </c>
      <c r="B34" s="52">
        <v>2442930602</v>
      </c>
      <c r="C34" s="52">
        <v>2291437926</v>
      </c>
      <c r="D34" s="52">
        <v>1718578444.5</v>
      </c>
      <c r="E34" s="52">
        <v>1833150340.8000002</v>
      </c>
      <c r="F34" s="52">
        <v>2868069032</v>
      </c>
      <c r="G34" s="52">
        <f t="shared" si="1"/>
        <v>1149490587.5</v>
      </c>
      <c r="H34" s="52">
        <f t="shared" si="2"/>
        <v>1034918691.1999998</v>
      </c>
      <c r="I34" s="55">
        <f t="shared" ref="I34:I53" si="3">F34/C34</f>
        <v>1.2516459640722557</v>
      </c>
    </row>
    <row r="35" spans="1:9" x14ac:dyDescent="0.25">
      <c r="A35" t="s">
        <v>42</v>
      </c>
      <c r="B35" s="52">
        <v>301434977</v>
      </c>
      <c r="C35" s="52">
        <v>205020449.77487651</v>
      </c>
      <c r="D35" s="52">
        <v>153765337.33115739</v>
      </c>
      <c r="E35" s="52">
        <v>164016359.81990123</v>
      </c>
      <c r="F35" s="52">
        <v>223692001</v>
      </c>
      <c r="G35" s="52">
        <f t="shared" si="1"/>
        <v>69926663.668842614</v>
      </c>
      <c r="H35" s="52">
        <f t="shared" si="2"/>
        <v>59675641.180098772</v>
      </c>
      <c r="I35" s="55">
        <f t="shared" si="3"/>
        <v>1.0910716528308559</v>
      </c>
    </row>
    <row r="36" spans="1:9" x14ac:dyDescent="0.25">
      <c r="A36" t="s">
        <v>43</v>
      </c>
      <c r="B36" s="52">
        <v>26399809</v>
      </c>
      <c r="C36" s="52">
        <v>12092381</v>
      </c>
      <c r="D36" s="52">
        <v>9069285.75</v>
      </c>
      <c r="E36" s="52">
        <v>9673904.8000000007</v>
      </c>
      <c r="F36" s="52">
        <v>9069286</v>
      </c>
      <c r="G36" s="52">
        <f t="shared" si="1"/>
        <v>0.25</v>
      </c>
      <c r="H36" s="52">
        <f t="shared" si="2"/>
        <v>-604618.80000000075</v>
      </c>
      <c r="I36" s="55">
        <f t="shared" si="3"/>
        <v>0.75000002067417493</v>
      </c>
    </row>
    <row r="37" spans="1:9" x14ac:dyDescent="0.25">
      <c r="A37" t="s">
        <v>44</v>
      </c>
      <c r="B37" s="52">
        <v>727968260</v>
      </c>
      <c r="C37" s="52">
        <v>521108327</v>
      </c>
      <c r="D37" s="52">
        <v>390831245.25</v>
      </c>
      <c r="E37" s="52">
        <v>416886661.60000002</v>
      </c>
      <c r="F37" s="52">
        <v>426778717</v>
      </c>
      <c r="G37" s="52">
        <f t="shared" si="1"/>
        <v>35947471.75</v>
      </c>
      <c r="H37" s="52">
        <f t="shared" si="2"/>
        <v>9892055.3999999762</v>
      </c>
      <c r="I37" s="55">
        <f t="shared" si="3"/>
        <v>0.81898272372070535</v>
      </c>
    </row>
    <row r="38" spans="1:9" x14ac:dyDescent="0.25">
      <c r="A38" t="s">
        <v>45</v>
      </c>
      <c r="B38" s="52">
        <v>145281442</v>
      </c>
      <c r="C38" s="52">
        <v>80159619.025725678</v>
      </c>
      <c r="D38" s="52">
        <v>60119714.269294262</v>
      </c>
      <c r="E38" s="52">
        <v>64127695.220580548</v>
      </c>
      <c r="F38" s="52">
        <v>60119714</v>
      </c>
      <c r="G38" s="52">
        <f t="shared" si="1"/>
        <v>-0.26929426193237305</v>
      </c>
      <c r="H38" s="52">
        <f t="shared" si="2"/>
        <v>-4007981.220580548</v>
      </c>
      <c r="I38" s="55">
        <f t="shared" si="3"/>
        <v>0.74999999664052475</v>
      </c>
    </row>
    <row r="39" spans="1:9" x14ac:dyDescent="0.25">
      <c r="A39" t="s">
        <v>46</v>
      </c>
      <c r="B39" s="52">
        <v>166798629</v>
      </c>
      <c r="C39" s="52">
        <v>122181732.24865369</v>
      </c>
      <c r="D39" s="52">
        <v>91636299.186490268</v>
      </c>
      <c r="E39" s="52">
        <v>97745385.798922956</v>
      </c>
      <c r="F39" s="52">
        <v>184438662</v>
      </c>
      <c r="G39" s="52">
        <f t="shared" si="1"/>
        <v>92802362.813509732</v>
      </c>
      <c r="H39" s="52">
        <f t="shared" si="2"/>
        <v>86693276.201077044</v>
      </c>
      <c r="I39" s="55">
        <f t="shared" si="3"/>
        <v>1.5095436822310424</v>
      </c>
    </row>
    <row r="40" spans="1:9" x14ac:dyDescent="0.25">
      <c r="A40" t="s">
        <v>47</v>
      </c>
      <c r="B40" s="52">
        <v>719499305</v>
      </c>
      <c r="C40" s="52">
        <v>542834133</v>
      </c>
      <c r="D40" s="52">
        <v>407125599.75</v>
      </c>
      <c r="E40" s="52">
        <v>434267306.40000004</v>
      </c>
      <c r="F40" s="52">
        <v>408692949</v>
      </c>
      <c r="G40" s="52">
        <f t="shared" si="1"/>
        <v>1567349.25</v>
      </c>
      <c r="H40" s="52">
        <f t="shared" si="2"/>
        <v>-25574357.400000036</v>
      </c>
      <c r="I40" s="55">
        <f t="shared" si="3"/>
        <v>0.75288734468729512</v>
      </c>
    </row>
    <row r="41" spans="1:9" x14ac:dyDescent="0.25">
      <c r="A41" t="s">
        <v>48</v>
      </c>
      <c r="B41" s="52">
        <v>95021587</v>
      </c>
      <c r="C41" s="52">
        <v>80489394</v>
      </c>
      <c r="D41" s="52">
        <v>60367045.5</v>
      </c>
      <c r="E41" s="52">
        <v>64391515.200000003</v>
      </c>
      <c r="F41" s="52">
        <v>83514077</v>
      </c>
      <c r="G41" s="52">
        <f t="shared" si="1"/>
        <v>23147031.5</v>
      </c>
      <c r="H41" s="52">
        <f t="shared" si="2"/>
        <v>19122561.799999997</v>
      </c>
      <c r="I41" s="55">
        <f t="shared" si="3"/>
        <v>1.0375786529092268</v>
      </c>
    </row>
    <row r="42" spans="1:9" x14ac:dyDescent="0.25">
      <c r="A42" t="s">
        <v>49</v>
      </c>
      <c r="B42" s="52">
        <v>99967824</v>
      </c>
      <c r="C42" s="52">
        <v>47902320</v>
      </c>
      <c r="D42" s="52">
        <v>35926740</v>
      </c>
      <c r="E42" s="52">
        <v>38321856</v>
      </c>
      <c r="F42" s="52">
        <v>57598147</v>
      </c>
      <c r="G42" s="52">
        <f t="shared" si="1"/>
        <v>21671407</v>
      </c>
      <c r="H42" s="52">
        <f t="shared" si="2"/>
        <v>19276291</v>
      </c>
      <c r="I42" s="55">
        <f t="shared" si="3"/>
        <v>1.2024082967171528</v>
      </c>
    </row>
    <row r="43" spans="1:9" x14ac:dyDescent="0.25">
      <c r="A43" t="s">
        <v>50</v>
      </c>
      <c r="B43" s="52">
        <v>21279651</v>
      </c>
      <c r="C43" s="52">
        <v>11371028.508914258</v>
      </c>
      <c r="D43" s="52">
        <v>8528271.3816856928</v>
      </c>
      <c r="E43" s="52">
        <v>9096822.8071314078</v>
      </c>
      <c r="F43" s="52">
        <v>8540000</v>
      </c>
      <c r="G43" s="52">
        <f t="shared" si="1"/>
        <v>11728.618314307183</v>
      </c>
      <c r="H43" s="52">
        <f t="shared" si="2"/>
        <v>-556822.80713140778</v>
      </c>
      <c r="I43" s="55">
        <f t="shared" si="3"/>
        <v>0.75103144744603456</v>
      </c>
    </row>
    <row r="44" spans="1:9" x14ac:dyDescent="0.25">
      <c r="A44" t="s">
        <v>51</v>
      </c>
      <c r="B44" s="52">
        <v>191523797</v>
      </c>
      <c r="C44" s="52">
        <v>110413171</v>
      </c>
      <c r="D44" s="52">
        <v>82809878.25</v>
      </c>
      <c r="E44" s="52">
        <v>88330536.800000012</v>
      </c>
      <c r="F44" s="52">
        <v>133265869</v>
      </c>
      <c r="G44" s="52">
        <f t="shared" si="1"/>
        <v>50455990.75</v>
      </c>
      <c r="H44" s="52">
        <f t="shared" si="2"/>
        <v>44935332.199999988</v>
      </c>
      <c r="I44" s="55">
        <f t="shared" si="3"/>
        <v>1.2069743835180677</v>
      </c>
    </row>
    <row r="45" spans="1:9" x14ac:dyDescent="0.25">
      <c r="A45" t="s">
        <v>52</v>
      </c>
      <c r="B45" s="52">
        <v>486256752</v>
      </c>
      <c r="C45" s="52">
        <v>314301005</v>
      </c>
      <c r="D45" s="52">
        <v>235725753.75</v>
      </c>
      <c r="E45" s="52">
        <v>251440804</v>
      </c>
      <c r="F45" s="52">
        <v>394567886</v>
      </c>
      <c r="G45" s="52">
        <f t="shared" si="1"/>
        <v>158842132.25</v>
      </c>
      <c r="H45" s="52">
        <f t="shared" si="2"/>
        <v>143127082</v>
      </c>
      <c r="I45" s="55">
        <f t="shared" si="3"/>
        <v>1.2553821964393654</v>
      </c>
    </row>
    <row r="46" spans="1:9" x14ac:dyDescent="0.25">
      <c r="A46" t="s">
        <v>53</v>
      </c>
      <c r="B46" s="52">
        <v>75609475</v>
      </c>
      <c r="C46" s="52">
        <v>33185380.20197368</v>
      </c>
      <c r="D46" s="52">
        <v>24889035.151480261</v>
      </c>
      <c r="E46" s="52">
        <v>26548304.161578946</v>
      </c>
      <c r="F46" s="52">
        <v>24889035</v>
      </c>
      <c r="G46" s="52">
        <f t="shared" si="1"/>
        <v>-0.15148026123642921</v>
      </c>
      <c r="H46" s="52">
        <f t="shared" si="2"/>
        <v>-1659269.1615789458</v>
      </c>
      <c r="I46" s="55">
        <f t="shared" si="3"/>
        <v>0.74999999543533147</v>
      </c>
    </row>
    <row r="47" spans="1:9" x14ac:dyDescent="0.25">
      <c r="A47" t="s">
        <v>54</v>
      </c>
      <c r="B47" s="52">
        <v>47353181</v>
      </c>
      <c r="C47" s="52">
        <v>34066533</v>
      </c>
      <c r="D47" s="52">
        <v>25549899.75</v>
      </c>
      <c r="E47" s="52">
        <v>27253226.400000002</v>
      </c>
      <c r="F47" s="52">
        <v>48375508</v>
      </c>
      <c r="G47" s="52">
        <f t="shared" si="1"/>
        <v>22825608.25</v>
      </c>
      <c r="H47" s="52">
        <f t="shared" si="2"/>
        <v>21122281.599999998</v>
      </c>
      <c r="I47" s="55">
        <f t="shared" si="3"/>
        <v>1.4200302684162196</v>
      </c>
    </row>
    <row r="48" spans="1:9" x14ac:dyDescent="0.25">
      <c r="A48" t="s">
        <v>55</v>
      </c>
      <c r="B48" s="52">
        <v>158285172</v>
      </c>
      <c r="C48" s="52">
        <v>170897560</v>
      </c>
      <c r="D48" s="52">
        <v>128173170</v>
      </c>
      <c r="E48" s="52">
        <v>136718048</v>
      </c>
      <c r="F48" s="52">
        <v>138169611</v>
      </c>
      <c r="G48" s="52">
        <f t="shared" si="1"/>
        <v>9996441</v>
      </c>
      <c r="H48" s="52">
        <f t="shared" si="2"/>
        <v>1451563</v>
      </c>
      <c r="I48" s="55">
        <f t="shared" si="3"/>
        <v>0.80849376082373559</v>
      </c>
    </row>
    <row r="49" spans="1:9" x14ac:dyDescent="0.25">
      <c r="A49" t="s">
        <v>56</v>
      </c>
      <c r="B49" s="52">
        <v>380544968</v>
      </c>
      <c r="C49" s="52">
        <v>341407359.81868124</v>
      </c>
      <c r="D49" s="52">
        <v>256055519.86401093</v>
      </c>
      <c r="E49" s="52">
        <v>273125887.854945</v>
      </c>
      <c r="F49" s="52">
        <v>606337064</v>
      </c>
      <c r="G49" s="52">
        <f t="shared" si="1"/>
        <v>350281544.13598907</v>
      </c>
      <c r="H49" s="52">
        <f t="shared" si="2"/>
        <v>333211176.145055</v>
      </c>
      <c r="I49" s="55">
        <f t="shared" si="3"/>
        <v>1.7759929496599629</v>
      </c>
    </row>
    <row r="50" spans="1:9" x14ac:dyDescent="0.25">
      <c r="A50" t="s">
        <v>57</v>
      </c>
      <c r="B50" s="52">
        <v>110176310</v>
      </c>
      <c r="C50" s="52">
        <v>43058053</v>
      </c>
      <c r="D50" s="52">
        <v>32293539.75</v>
      </c>
      <c r="E50" s="52">
        <v>34446442.399999999</v>
      </c>
      <c r="F50" s="52">
        <v>34446446</v>
      </c>
      <c r="G50" s="52">
        <f t="shared" si="1"/>
        <v>2152906.25</v>
      </c>
      <c r="H50" s="52">
        <f t="shared" si="2"/>
        <v>3.6000000014901161</v>
      </c>
      <c r="I50" s="55">
        <f t="shared" si="3"/>
        <v>0.80000008360805352</v>
      </c>
    </row>
    <row r="51" spans="1:9" x14ac:dyDescent="0.25">
      <c r="A51" t="s">
        <v>58</v>
      </c>
      <c r="B51" s="52">
        <v>313896001</v>
      </c>
      <c r="C51" s="52">
        <v>222594415.34385434</v>
      </c>
      <c r="D51" s="52">
        <v>166945811.50789076</v>
      </c>
      <c r="E51" s="52">
        <v>178075532.27508348</v>
      </c>
      <c r="F51" s="52">
        <v>267152727</v>
      </c>
      <c r="G51" s="52">
        <f t="shared" si="1"/>
        <v>100206915.49210924</v>
      </c>
      <c r="H51" s="52">
        <f t="shared" si="2"/>
        <v>89077194.724916518</v>
      </c>
      <c r="I51" s="55">
        <f t="shared" si="3"/>
        <v>1.2001771319703323</v>
      </c>
    </row>
    <row r="52" spans="1:9" x14ac:dyDescent="0.25">
      <c r="A52" t="s">
        <v>59</v>
      </c>
      <c r="B52" s="52">
        <v>18500530</v>
      </c>
      <c r="C52" s="52">
        <v>12078426.029683704</v>
      </c>
      <c r="D52" s="52">
        <v>9058819.5222627781</v>
      </c>
      <c r="E52" s="52">
        <v>9662740.8237469625</v>
      </c>
      <c r="F52" s="52">
        <v>11985542</v>
      </c>
      <c r="G52" s="52">
        <f t="shared" si="1"/>
        <v>2926722.4777372219</v>
      </c>
      <c r="H52" s="52">
        <f t="shared" si="2"/>
        <v>2322801.1762530375</v>
      </c>
      <c r="I52" s="55">
        <f t="shared" si="3"/>
        <v>0.9923099227121619</v>
      </c>
    </row>
    <row r="53" spans="1:9" x14ac:dyDescent="0.25">
      <c r="A53" t="s">
        <v>61</v>
      </c>
      <c r="B53" s="52">
        <v>16297163754</v>
      </c>
      <c r="C53" s="52">
        <v>13748351747.954037</v>
      </c>
      <c r="D53" s="52">
        <v>10311263810.965527</v>
      </c>
      <c r="E53" s="53">
        <v>10998681398.363228</v>
      </c>
      <c r="F53" s="52">
        <v>15339106113</v>
      </c>
      <c r="G53" s="52">
        <f t="shared" si="1"/>
        <v>5027842302.0344734</v>
      </c>
      <c r="H53" s="52">
        <f t="shared" si="2"/>
        <v>4340424714.6367722</v>
      </c>
      <c r="I53" s="55">
        <f t="shared" si="3"/>
        <v>1.115705096451485</v>
      </c>
    </row>
  </sheetData>
  <pageMargins left="0.7" right="0.7" top="0.75" bottom="0.75" header="0.3" footer="0.3"/>
  <pageSetup paperSize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32bb7e-e0f8-47a5-9201-a2d805121534"/>
    <TaxKeywordTaxHTField xmlns="59a2f183-3bbc-4dc3-bb29-215d1c9aaaea">
      <Terms xmlns="http://schemas.microsoft.com/office/infopath/2007/PartnerControls"/>
    </TaxKeywordTaxHTField>
    <SharedWithUsers xmlns="ce54d6df-c33c-4d29-8f29-5346552b9759">
      <UserInfo>
        <DisplayName>John Springer</DisplayName>
        <AccountId>84</AccountId>
        <AccountType/>
      </UserInfo>
      <UserInfo>
        <DisplayName>Jacob Kaufman-Waldron</DisplayName>
        <AccountId>106</AccountId>
        <AccountType/>
      </UserInfo>
      <UserInfo>
        <DisplayName>Rob Cady</DisplayName>
        <AccountId>54</AccountId>
        <AccountType/>
      </UserInfo>
      <UserInfo>
        <DisplayName>David Lemmon</DisplayName>
        <AccountId>170</AccountId>
        <AccountType/>
      </UserInfo>
      <UserInfo>
        <DisplayName>Liz Schott</DisplayName>
        <AccountId>20</AccountId>
        <AccountType/>
      </UserInfo>
      <UserInfo>
        <DisplayName>Kelly Turner</DisplayName>
        <AccountId>145</AccountId>
        <AccountType/>
      </UserInfo>
      <UserInfo>
        <DisplayName>Isaac Shapiro</DisplayName>
        <AccountId>150</AccountId>
        <AccountType/>
      </UserInfo>
      <UserInfo>
        <DisplayName>Donna Pavetti</DisplayName>
        <AccountId>22</AccountId>
        <AccountType/>
      </UserInfo>
    </SharedWithUsers>
    <LastSharedByUser xmlns="ce54d6df-c33c-4d29-8f29-5346552b9759">finch@cbpp.org</LastSharedByUser>
    <LastSharedByTime xmlns="ce54d6df-c33c-4d29-8f29-5346552b9759">2016-11-02T20:25:50+00:00</LastSharedByTim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43428425AEAA418A96145F33C472E3" ma:contentTypeVersion="8" ma:contentTypeDescription="Create a new document." ma:contentTypeScope="" ma:versionID="87b0289f5fcf1ffb027d973196389931">
  <xsd:schema xmlns:xsd="http://www.w3.org/2001/XMLSchema" xmlns:xs="http://www.w3.org/2001/XMLSchema" xmlns:p="http://schemas.microsoft.com/office/2006/metadata/properties" xmlns:ns2="59a2f183-3bbc-4dc3-bb29-215d1c9aaaea" xmlns:ns3="cb32bb7e-e0f8-47a5-9201-a2d805121534" xmlns:ns4="ce54d6df-c33c-4d29-8f29-5346552b9759" targetNamespace="http://schemas.microsoft.com/office/2006/metadata/properties" ma:root="true" ma:fieldsID="d3f2868cbc35db440ec04c2b842c1537" ns2:_="" ns3:_="" ns4:_="">
    <xsd:import namespace="59a2f183-3bbc-4dc3-bb29-215d1c9aaaea"/>
    <xsd:import namespace="cb32bb7e-e0f8-47a5-9201-a2d805121534"/>
    <xsd:import namespace="ce54d6df-c33c-4d29-8f29-5346552b9759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3:TaxCatchAll" minOccurs="0"/>
                <xsd:element ref="ns4:SharedWithUsers" minOccurs="0"/>
                <xsd:element ref="ns4:SharedWithDetails" minOccurs="0"/>
                <xsd:element ref="ns4:LastSharedByUser" minOccurs="0"/>
                <xsd:element ref="ns4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a2f183-3bbc-4dc3-bb29-215d1c9aaaea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Enterprise Keywords" ma:fieldId="{23f27201-bee3-471e-b2e7-b64fd8b7ca38}" ma:taxonomyMulti="true" ma:sspId="212b4091-ca68-41b3-bdf0-84808130bdf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32bb7e-e0f8-47a5-9201-a2d805121534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a1e5afa5-c6b3-41e7-8b98-c4b99aa959c3}" ma:internalName="TaxCatchAll" ma:showField="CatchAllData" ma:web="59a2f183-3bbc-4dc3-bb29-215d1c9aaa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54d6df-c33c-4d29-8f29-5346552b975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27F0DD-11F2-44B1-A96B-704A7D2EE6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93519A-6FA4-406E-8C1F-504F8C9C8CAB}">
  <ds:schemaRefs>
    <ds:schemaRef ds:uri="http://purl.org/dc/elements/1.1/"/>
    <ds:schemaRef ds:uri="http://schemas.microsoft.com/office/2006/metadata/properties"/>
    <ds:schemaRef ds:uri="ce54d6df-c33c-4d29-8f29-5346552b9759"/>
    <ds:schemaRef ds:uri="cb32bb7e-e0f8-47a5-9201-a2d805121534"/>
    <ds:schemaRef ds:uri="http://purl.org/dc/terms/"/>
    <ds:schemaRef ds:uri="http://schemas.microsoft.com/office/2006/documentManagement/types"/>
    <ds:schemaRef ds:uri="http://schemas.microsoft.com/office/infopath/2007/PartnerControls"/>
    <ds:schemaRef ds:uri="59a2f183-3bbc-4dc3-bb29-215d1c9aaaea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8207266-8C04-4C95-AA74-3628BFBAB5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a2f183-3bbc-4dc3-bb29-215d1c9aaaea"/>
    <ds:schemaRef ds:uri="cb32bb7e-e0f8-47a5-9201-a2d805121534"/>
    <ds:schemaRef ds:uri="ce54d6df-c33c-4d29-8f29-5346552b97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 Me</vt:lpstr>
      <vt:lpstr>State Pie Graph</vt:lpstr>
      <vt:lpstr>Category Spending</vt:lpstr>
      <vt:lpstr>SFAG &amp; MOE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Ife Floyd</dc:creator>
  <cp:lastModifiedBy>Nick Kasprak</cp:lastModifiedBy>
  <dcterms:created xsi:type="dcterms:W3CDTF">2016-09-16T12:43:51Z</dcterms:created>
  <dcterms:modified xsi:type="dcterms:W3CDTF">2017-01-04T22:05:15Z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0x0101008643428425AEAA418A96145F33C472E3</vt:lpwstr>
  </property>
  <property fmtid="{D5CDD505-2E9C-101B-9397-08002B2CF9AE}" pid="3" name="TaxKeyword">
    <vt:lpwstr/>
  </property>
</Properties>
</file>