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16320" activeTab="0"/>
  </bookViews>
  <sheets>
    <sheet name="Waterfall" sheetId="1" r:id="rId1"/>
  </sheets>
  <definedNames>
    <definedName name="_xlnm.Print_Area" localSheetId="0">'Waterfall'!$A$1:$T$158</definedName>
    <definedName name="_xlnm.Print_Titles" localSheetId="0">'Waterfall'!$1:$3</definedName>
  </definedNames>
  <calcPr fullCalcOnLoad="1"/>
</workbook>
</file>

<file path=xl/sharedStrings.xml><?xml version="1.0" encoding="utf-8"?>
<sst xmlns="http://schemas.openxmlformats.org/spreadsheetml/2006/main" count="133" uniqueCount="82">
  <si>
    <t>Aug 2010 - Feb 2014 Deficit Projections, Comprehensive Waterfall</t>
  </si>
  <si>
    <t>CBO current law baseline, August 2010</t>
  </si>
  <si>
    <t>Revenues</t>
  </si>
  <si>
    <t>Primary outlays</t>
  </si>
  <si>
    <t>Net interest</t>
  </si>
  <si>
    <t>Total outlays</t>
  </si>
  <si>
    <t>Deficit (-)</t>
  </si>
  <si>
    <t>2015-2024</t>
  </si>
  <si>
    <t>CBPP adjustments; (-) numbers indicate bigger deficit</t>
  </si>
  <si>
    <t>Bush tax cuts and ARRA credits extended in 2010</t>
  </si>
  <si>
    <t>Phasedown in Iraq/Afghanistan (60k troops by 2015)</t>
  </si>
  <si>
    <t>TOTAL ADJUSTMENTS</t>
  </si>
  <si>
    <t>Group adjustments by type</t>
  </si>
  <si>
    <t>Sequestration (as specified in BCA)</t>
  </si>
  <si>
    <t>ATRA (including changes to caps and sequestration)</t>
  </si>
  <si>
    <t>revenue increases (-)</t>
  </si>
  <si>
    <t>outlay reductions (-)</t>
  </si>
  <si>
    <t>Total policy savings</t>
  </si>
  <si>
    <t>Bipartisan Budget Act of 2013 (including changes to caps/sequestration)</t>
  </si>
  <si>
    <t>Farm bill</t>
  </si>
  <si>
    <t>Total policy savings (outlays and revenues)</t>
  </si>
  <si>
    <t>Total policy + interest savings</t>
  </si>
  <si>
    <t>CBO current law baseline, Feb 2014</t>
  </si>
  <si>
    <t>CBPP adjustments; (-) numbers indicate increase in deficit, (+) indicate reducing deficit</t>
  </si>
  <si>
    <t>grow non-war disc BA with population and prices after 2021:</t>
  </si>
  <si>
    <t>debt service on adjustments</t>
  </si>
  <si>
    <t>Revenues; (-) indicates lower revenues</t>
  </si>
  <si>
    <t>2011 cuts and BCA outlays, May13 vs. Aug10</t>
  </si>
  <si>
    <t>Sequestration outlays</t>
  </si>
  <si>
    <t>ATRA</t>
  </si>
  <si>
    <t>BBA</t>
  </si>
  <si>
    <t>Summary of changes to projected deficits ("-" means deficit reduction):</t>
  </si>
  <si>
    <t>Revenues:</t>
  </si>
  <si>
    <t>major legislation</t>
  </si>
  <si>
    <t>higher debt service costs (+)</t>
  </si>
  <si>
    <t>Total deficit increase (+) from revenue changes</t>
  </si>
  <si>
    <t>Mandatory health:</t>
  </si>
  <si>
    <t>major legislation, incl sequestration</t>
  </si>
  <si>
    <t>downward health reestimates</t>
  </si>
  <si>
    <t>lower debt service costs (-)</t>
  </si>
  <si>
    <t>Total deficit reduction (-) from mandatory health changes</t>
  </si>
  <si>
    <t>Other primary spending (excluding mandatory health):</t>
  </si>
  <si>
    <t>major legislation (caps, sequestration, etc.)</t>
  </si>
  <si>
    <t>Total (net) deficit reductions from lower non-health spending</t>
  </si>
  <si>
    <t>Net Interest:</t>
  </si>
  <si>
    <t>Total reductions in net interest</t>
  </si>
  <si>
    <t>debt service on all revenue &amp; primary outlay changes</t>
  </si>
  <si>
    <t>downward reestimates of net interest</t>
  </si>
  <si>
    <t>August 2010 Projection</t>
  </si>
  <si>
    <t>February 2014 Projection</t>
  </si>
  <si>
    <t>reestimates</t>
  </si>
  <si>
    <t>Total deficit reduction (-) from enacted policies</t>
  </si>
  <si>
    <t>Decrease in projected deficits</t>
  </si>
  <si>
    <t>Lower primary outlays</t>
  </si>
  <si>
    <t>Lower net interest</t>
  </si>
  <si>
    <t>Lower total outlays</t>
  </si>
  <si>
    <t>Total revenue increases (ATRA and BBA)</t>
  </si>
  <si>
    <t>Total outlay reductions (BCA, ATRA, BBA, farm bill)</t>
  </si>
  <si>
    <t>Agricultural Act of 2014 (farm bill)</t>
  </si>
  <si>
    <t>Enacted Deficit Reduction ("-" means deficit reduction):</t>
  </si>
  <si>
    <t>BCA caps and 2011 cuts</t>
  </si>
  <si>
    <t>Memorandum: Discretionary Sequestration after 2015</t>
  </si>
  <si>
    <t>CBPP's extrapolation</t>
  </si>
  <si>
    <t>continue expiring tax provisions except bonus depreciation</t>
  </si>
  <si>
    <t>note: revenue losses</t>
  </si>
  <si>
    <t>increased (refundable) outlays</t>
  </si>
  <si>
    <t>Lower revenues (+)</t>
  </si>
  <si>
    <t>Enacted deficit reduction policies, from above:</t>
  </si>
  <si>
    <t>downward revenue reestimates (+)</t>
  </si>
  <si>
    <t>GRAND TOTAL, lower deficits (-)</t>
  </si>
  <si>
    <t>Aggregate changes in projections between August 2010 and February 2014 ("-" means deficit reduction):</t>
  </si>
  <si>
    <t>Regular tax extenders, but w/ bonus depreciation expiring 2013</t>
  </si>
  <si>
    <t>1a</t>
  </si>
  <si>
    <t>1b</t>
  </si>
  <si>
    <t>Subtotal, adjustments</t>
  </si>
  <si>
    <t>debt service</t>
  </si>
  <si>
    <t>Total + debt service</t>
  </si>
  <si>
    <t>Total debt service savings</t>
  </si>
  <si>
    <t>phase down war costs (30k troops by 2017)</t>
  </si>
  <si>
    <t>CBPP adjusted baseline, Feb 2014</t>
  </si>
  <si>
    <t>CBPP adjusted baseline, August 2010, using current concepts</t>
  </si>
  <si>
    <t>dollars in billions
Source: CBPP, based on data from the Congressional Budget Office, Joint Committee on Taxation, and Office of Management and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</si>
</sst>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Franklin Gothic Medium"/>
      <family val="2"/>
    </font>
    <font>
      <b/>
      <sz val="11"/>
      <name val="Franklin Gothic Medium"/>
      <family val="2"/>
    </font>
    <font>
      <b/>
      <sz val="12"/>
      <name val="Franklin Gothic Medium"/>
      <family val="2"/>
    </font>
    <font>
      <i/>
      <sz val="11"/>
      <name val="Franklin Gothic Medium"/>
      <family val="2"/>
    </font>
    <font>
      <u val="single"/>
      <sz val="11"/>
      <name val="Franklin Gothic Medium"/>
      <family val="2"/>
    </font>
    <font>
      <b/>
      <i/>
      <sz val="11"/>
      <name val="Franklin Gothic Medium"/>
      <family val="2"/>
    </font>
    <font>
      <i/>
      <u val="single"/>
      <sz val="11"/>
      <name val="Franklin Gothic Medium"/>
      <family val="2"/>
    </font>
    <font>
      <sz val="11"/>
      <name val="Franklin Gothic Heavy"/>
      <family val="2"/>
    </font>
    <font>
      <sz val="18"/>
      <color indexed="9"/>
      <name val="Franklin Gothic Medium"/>
      <family val="2"/>
    </font>
    <font>
      <b/>
      <sz val="12"/>
      <color indexed="9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9"/>
      <name val="Franklin Gothic Medium"/>
      <family val="2"/>
    </font>
    <font>
      <u val="single"/>
      <sz val="11"/>
      <color indexed="9"/>
      <name val="Franklin Gothic Medium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Franklin Gothic Medium"/>
      <family val="2"/>
    </font>
    <font>
      <sz val="11"/>
      <color theme="0"/>
      <name val="Franklin Gothic Medium"/>
      <family val="2"/>
    </font>
    <font>
      <b/>
      <sz val="11"/>
      <color theme="0"/>
      <name val="Franklin Gothic Medium"/>
      <family val="2"/>
    </font>
    <font>
      <u val="single"/>
      <sz val="11"/>
      <color theme="0"/>
      <name val="Franklin Gothic Medium"/>
      <family val="2"/>
    </font>
    <font>
      <sz val="18"/>
      <color theme="0"/>
      <name val="Franklin Gothic Medium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768"/>
        <bgColor indexed="64"/>
      </patternFill>
    </fill>
    <fill>
      <patternFill patternType="solid">
        <fgColor rgb="FF0C61A4"/>
        <bgColor indexed="64"/>
      </patternFill>
    </fill>
    <fill>
      <patternFill patternType="solid">
        <fgColor rgb="FFEB9123"/>
        <bgColor indexed="64"/>
      </patternFill>
    </fill>
    <fill>
      <patternFill patternType="solid">
        <fgColor rgb="FF0081C6"/>
        <bgColor indexed="64"/>
      </patternFill>
    </fill>
    <fill>
      <patternFill patternType="solid">
        <fgColor rgb="FFB9292F"/>
        <bgColor indexed="64"/>
      </patternFill>
    </fill>
    <fill>
      <patternFill patternType="solid">
        <fgColor rgb="FF0081B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ck">
        <color rgb="FF003768"/>
      </left>
      <right/>
      <top style="thick">
        <color rgb="FF003768"/>
      </top>
      <bottom/>
    </border>
    <border>
      <left/>
      <right/>
      <top style="thick">
        <color rgb="FF003768"/>
      </top>
      <bottom/>
    </border>
    <border>
      <left/>
      <right style="thick">
        <color rgb="FF003768"/>
      </right>
      <top style="thick">
        <color rgb="FF003768"/>
      </top>
      <bottom/>
    </border>
    <border>
      <left style="thick">
        <color rgb="FF003768"/>
      </left>
      <right/>
      <top/>
      <bottom/>
    </border>
    <border>
      <left/>
      <right style="thick">
        <color rgb="FF003768"/>
      </right>
      <top/>
      <bottom/>
    </border>
    <border>
      <left/>
      <right/>
      <top/>
      <bottom style="thick">
        <color rgb="FF003768"/>
      </bottom>
    </border>
    <border>
      <left/>
      <right style="thick">
        <color rgb="FF003768"/>
      </right>
      <top/>
      <bottom style="thick">
        <color rgb="FF003768"/>
      </bottom>
    </border>
    <border>
      <left style="thick">
        <color rgb="FF003768"/>
      </left>
      <right/>
      <top/>
      <bottom style="thick">
        <color rgb="FF003768"/>
      </bottom>
    </border>
    <border>
      <left style="thin"/>
      <right/>
      <top/>
      <bottom style="thick">
        <color rgb="FF003768"/>
      </bottom>
    </border>
    <border>
      <left style="thick">
        <color rgb="FF0C61A4"/>
      </left>
      <right/>
      <top style="thick">
        <color rgb="FF0C61A4"/>
      </top>
      <bottom/>
    </border>
    <border>
      <left/>
      <right/>
      <top style="thick">
        <color rgb="FF0C61A4"/>
      </top>
      <bottom/>
    </border>
    <border>
      <left/>
      <right style="thick">
        <color rgb="FF0C61A4"/>
      </right>
      <top style="thick">
        <color rgb="FF0C61A4"/>
      </top>
      <bottom/>
    </border>
    <border>
      <left style="thick">
        <color rgb="FF0C61A4"/>
      </left>
      <right/>
      <top/>
      <bottom/>
    </border>
    <border>
      <left/>
      <right style="thick">
        <color rgb="FF0C61A4"/>
      </right>
      <top/>
      <bottom/>
    </border>
    <border>
      <left/>
      <right/>
      <top/>
      <bottom style="thick">
        <color rgb="FF0C61A4"/>
      </bottom>
    </border>
    <border>
      <left/>
      <right style="thick">
        <color rgb="FF0C61A4"/>
      </right>
      <top/>
      <bottom style="thick">
        <color rgb="FF0C61A4"/>
      </bottom>
    </border>
    <border>
      <left style="thick">
        <color rgb="FF0C61A4"/>
      </left>
      <right/>
      <top/>
      <bottom style="thick">
        <color rgb="FF0C61A4"/>
      </bottom>
    </border>
    <border>
      <left style="thick">
        <color rgb="FFEB9123"/>
      </left>
      <right/>
      <top style="thick">
        <color rgb="FFEB9123"/>
      </top>
      <bottom/>
    </border>
    <border>
      <left/>
      <right/>
      <top style="thick">
        <color rgb="FFEB9123"/>
      </top>
      <bottom/>
    </border>
    <border>
      <left/>
      <right style="thick">
        <color rgb="FFEB9123"/>
      </right>
      <top style="thick">
        <color rgb="FFEB9123"/>
      </top>
      <bottom/>
    </border>
    <border>
      <left style="thick">
        <color rgb="FFEB9123"/>
      </left>
      <right/>
      <top/>
      <bottom/>
    </border>
    <border>
      <left/>
      <right style="thick">
        <color rgb="FFEB9123"/>
      </right>
      <top/>
      <bottom/>
    </border>
    <border>
      <left style="thick">
        <color rgb="FFEB9123"/>
      </left>
      <right/>
      <top/>
      <bottom style="thick">
        <color rgb="FFEB9123"/>
      </bottom>
    </border>
    <border>
      <left/>
      <right/>
      <top/>
      <bottom style="thick">
        <color rgb="FFEB9123"/>
      </bottom>
    </border>
    <border>
      <left/>
      <right style="thick">
        <color rgb="FFEB9123"/>
      </right>
      <top/>
      <bottom style="thick">
        <color rgb="FFEB9123"/>
      </bottom>
    </border>
    <border>
      <left style="thick">
        <color rgb="FF0081C6"/>
      </left>
      <right/>
      <top style="thick">
        <color rgb="FF0081C6"/>
      </top>
      <bottom/>
    </border>
    <border>
      <left/>
      <right/>
      <top style="thick">
        <color rgb="FF0081C6"/>
      </top>
      <bottom/>
    </border>
    <border>
      <left/>
      <right style="thick">
        <color rgb="FF0081C6"/>
      </right>
      <top style="thick">
        <color rgb="FF0081C6"/>
      </top>
      <bottom/>
    </border>
    <border>
      <left style="thick">
        <color rgb="FF0081C6"/>
      </left>
      <right/>
      <top/>
      <bottom/>
    </border>
    <border>
      <left/>
      <right style="thick">
        <color rgb="FF0081C6"/>
      </right>
      <top/>
      <bottom/>
    </border>
    <border>
      <left style="thick">
        <color rgb="FF0081C6"/>
      </left>
      <right/>
      <top/>
      <bottom style="thick">
        <color rgb="FF0081C6"/>
      </bottom>
    </border>
    <border>
      <left/>
      <right/>
      <top/>
      <bottom style="thick">
        <color rgb="FF0081C6"/>
      </bottom>
    </border>
    <border>
      <left/>
      <right style="thick">
        <color rgb="FF0081C6"/>
      </right>
      <top/>
      <bottom style="thick">
        <color rgb="FF0081C6"/>
      </bottom>
    </border>
    <border>
      <left style="thick">
        <color rgb="FFB9292F"/>
      </left>
      <right/>
      <top style="thick">
        <color rgb="FFB9292F"/>
      </top>
      <bottom/>
    </border>
    <border>
      <left/>
      <right/>
      <top style="thick">
        <color rgb="FFB9292F"/>
      </top>
      <bottom/>
    </border>
    <border>
      <left/>
      <right style="thick">
        <color rgb="FFB9292F"/>
      </right>
      <top style="thick">
        <color rgb="FFB9292F"/>
      </top>
      <bottom/>
    </border>
    <border>
      <left style="thick">
        <color rgb="FFB9292F"/>
      </left>
      <right/>
      <top/>
      <bottom/>
    </border>
    <border>
      <left/>
      <right style="thick">
        <color rgb="FFB9292F"/>
      </right>
      <top/>
      <bottom/>
    </border>
    <border>
      <left/>
      <right style="thick">
        <color rgb="FFB9292F"/>
      </right>
      <top/>
      <bottom style="thin"/>
    </border>
    <border>
      <left style="thick">
        <color rgb="FFB9292F"/>
      </left>
      <right/>
      <top/>
      <bottom style="thick">
        <color rgb="FFB9292F"/>
      </bottom>
    </border>
    <border>
      <left/>
      <right/>
      <top/>
      <bottom style="thick">
        <color rgb="FFB9292F"/>
      </bottom>
    </border>
    <border>
      <left/>
      <right style="thick">
        <color rgb="FFB9292F"/>
      </right>
      <top/>
      <bottom style="thick">
        <color rgb="FFB9292F"/>
      </bottom>
    </border>
    <border>
      <left style="thick">
        <color rgb="FF0081C6"/>
      </left>
      <right/>
      <top/>
      <bottom style="thick">
        <color rgb="FF003768"/>
      </bottom>
    </border>
    <border>
      <left/>
      <right style="thick">
        <color rgb="FF0081C6"/>
      </right>
      <top/>
      <bottom style="thick">
        <color rgb="FF003768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0" fontId="6" fillId="0" borderId="0" xfId="57" applyNumberFormat="1" applyFont="1" applyFill="1" applyBorder="1" applyAlignment="1">
      <alignment/>
    </xf>
    <xf numFmtId="10" fontId="6" fillId="0" borderId="11" xfId="57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7" xfId="0" applyFont="1" applyFill="1" applyBorder="1" applyAlignment="1">
      <alignment horizontal="right"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0" xfId="57" applyNumberFormat="1" applyFont="1" applyBorder="1" applyAlignment="1">
      <alignment/>
    </xf>
    <xf numFmtId="1" fontId="6" fillId="0" borderId="0" xfId="57" applyNumberFormat="1" applyFont="1" applyBorder="1" applyAlignment="1">
      <alignment/>
    </xf>
    <xf numFmtId="0" fontId="48" fillId="35" borderId="22" xfId="0" applyFont="1" applyFill="1" applyBorder="1" applyAlignment="1">
      <alignment/>
    </xf>
    <xf numFmtId="0" fontId="49" fillId="35" borderId="23" xfId="0" applyFont="1" applyFill="1" applyBorder="1" applyAlignment="1">
      <alignment/>
    </xf>
    <xf numFmtId="166" fontId="49" fillId="35" borderId="23" xfId="57" applyNumberFormat="1" applyFont="1" applyFill="1" applyBorder="1" applyAlignment="1">
      <alignment/>
    </xf>
    <xf numFmtId="1" fontId="49" fillId="35" borderId="23" xfId="57" applyNumberFormat="1" applyFont="1" applyFill="1" applyBorder="1" applyAlignment="1">
      <alignment/>
    </xf>
    <xf numFmtId="0" fontId="49" fillId="35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0" xfId="57" applyNumberFormat="1" applyFont="1" applyBorder="1" applyAlignment="1">
      <alignment/>
    </xf>
    <xf numFmtId="1" fontId="3" fillId="0" borderId="0" xfId="57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5" xfId="0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3" fontId="3" fillId="36" borderId="31" xfId="0" applyNumberFormat="1" applyFont="1" applyFill="1" applyBorder="1" applyAlignment="1">
      <alignment/>
    </xf>
    <xf numFmtId="3" fontId="3" fillId="36" borderId="32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48" fillId="37" borderId="38" xfId="0" applyFont="1" applyFill="1" applyBorder="1" applyAlignment="1">
      <alignment/>
    </xf>
    <xf numFmtId="0" fontId="49" fillId="37" borderId="39" xfId="0" applyFont="1" applyFill="1" applyBorder="1" applyAlignment="1">
      <alignment/>
    </xf>
    <xf numFmtId="166" fontId="49" fillId="37" borderId="39" xfId="57" applyNumberFormat="1" applyFont="1" applyFill="1" applyBorder="1" applyAlignment="1">
      <alignment/>
    </xf>
    <xf numFmtId="1" fontId="49" fillId="37" borderId="39" xfId="57" applyNumberFormat="1" applyFont="1" applyFill="1" applyBorder="1" applyAlignment="1">
      <alignment/>
    </xf>
    <xf numFmtId="0" fontId="49" fillId="37" borderId="40" xfId="0" applyFont="1" applyFill="1" applyBorder="1" applyAlignment="1">
      <alignment/>
    </xf>
    <xf numFmtId="0" fontId="5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0" fontId="8" fillId="0" borderId="41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0" fontId="49" fillId="37" borderId="41" xfId="0" applyFont="1" applyFill="1" applyBorder="1" applyAlignment="1">
      <alignment/>
    </xf>
    <xf numFmtId="0" fontId="49" fillId="37" borderId="0" xfId="0" applyFont="1" applyFill="1" applyBorder="1" applyAlignment="1">
      <alignment/>
    </xf>
    <xf numFmtId="1" fontId="49" fillId="37" borderId="0" xfId="0" applyNumberFormat="1" applyFont="1" applyFill="1" applyBorder="1" applyAlignment="1">
      <alignment/>
    </xf>
    <xf numFmtId="3" fontId="49" fillId="37" borderId="0" xfId="0" applyNumberFormat="1" applyFont="1" applyFill="1" applyBorder="1" applyAlignment="1">
      <alignment/>
    </xf>
    <xf numFmtId="3" fontId="49" fillId="37" borderId="42" xfId="0" applyNumberFormat="1" applyFont="1" applyFill="1" applyBorder="1" applyAlignment="1">
      <alignment/>
    </xf>
    <xf numFmtId="3" fontId="51" fillId="37" borderId="0" xfId="0" applyNumberFormat="1" applyFont="1" applyFill="1" applyBorder="1" applyAlignment="1">
      <alignment/>
    </xf>
    <xf numFmtId="3" fontId="51" fillId="37" borderId="42" xfId="0" applyNumberFormat="1" applyFont="1" applyFill="1" applyBorder="1" applyAlignment="1">
      <alignment/>
    </xf>
    <xf numFmtId="0" fontId="50" fillId="37" borderId="0" xfId="0" applyFont="1" applyFill="1" applyBorder="1" applyAlignment="1">
      <alignment/>
    </xf>
    <xf numFmtId="1" fontId="50" fillId="37" borderId="0" xfId="0" applyNumberFormat="1" applyFont="1" applyFill="1" applyBorder="1" applyAlignment="1">
      <alignment/>
    </xf>
    <xf numFmtId="3" fontId="50" fillId="37" borderId="0" xfId="0" applyNumberFormat="1" applyFont="1" applyFill="1" applyBorder="1" applyAlignment="1">
      <alignment/>
    </xf>
    <xf numFmtId="3" fontId="50" fillId="37" borderId="42" xfId="0" applyNumberFormat="1" applyFont="1" applyFill="1" applyBorder="1" applyAlignment="1">
      <alignment/>
    </xf>
    <xf numFmtId="0" fontId="50" fillId="37" borderId="43" xfId="0" applyFont="1" applyFill="1" applyBorder="1" applyAlignment="1">
      <alignment/>
    </xf>
    <xf numFmtId="0" fontId="49" fillId="37" borderId="44" xfId="0" applyFont="1" applyFill="1" applyBorder="1" applyAlignment="1">
      <alignment/>
    </xf>
    <xf numFmtId="3" fontId="50" fillId="37" borderId="44" xfId="0" applyNumberFormat="1" applyFont="1" applyFill="1" applyBorder="1" applyAlignment="1">
      <alignment/>
    </xf>
    <xf numFmtId="3" fontId="50" fillId="37" borderId="45" xfId="0" applyNumberFormat="1" applyFont="1" applyFill="1" applyBorder="1" applyAlignment="1">
      <alignment/>
    </xf>
    <xf numFmtId="0" fontId="48" fillId="38" borderId="46" xfId="0" applyFont="1" applyFill="1" applyBorder="1" applyAlignment="1">
      <alignment/>
    </xf>
    <xf numFmtId="0" fontId="49" fillId="38" borderId="47" xfId="0" applyFont="1" applyFill="1" applyBorder="1" applyAlignment="1">
      <alignment/>
    </xf>
    <xf numFmtId="3" fontId="49" fillId="38" borderId="47" xfId="0" applyNumberFormat="1" applyFont="1" applyFill="1" applyBorder="1" applyAlignment="1">
      <alignment/>
    </xf>
    <xf numFmtId="3" fontId="49" fillId="38" borderId="48" xfId="0" applyNumberFormat="1" applyFont="1" applyFill="1" applyBorder="1" applyAlignment="1">
      <alignment/>
    </xf>
    <xf numFmtId="0" fontId="5" fillId="0" borderId="49" xfId="0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0" fontId="4" fillId="0" borderId="49" xfId="0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3" fillId="0" borderId="49" xfId="0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Fill="1" applyBorder="1" applyAlignment="1">
      <alignment/>
    </xf>
    <xf numFmtId="0" fontId="50" fillId="38" borderId="52" xfId="0" applyFont="1" applyFill="1" applyBorder="1" applyAlignment="1">
      <alignment/>
    </xf>
    <xf numFmtId="0" fontId="49" fillId="38" borderId="53" xfId="0" applyFont="1" applyFill="1" applyBorder="1" applyAlignment="1">
      <alignment/>
    </xf>
    <xf numFmtId="3" fontId="49" fillId="38" borderId="53" xfId="0" applyNumberFormat="1" applyFont="1" applyFill="1" applyBorder="1" applyAlignment="1">
      <alignment/>
    </xf>
    <xf numFmtId="3" fontId="48" fillId="38" borderId="54" xfId="0" applyNumberFormat="1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56" xfId="0" applyFont="1" applyFill="1" applyBorder="1" applyAlignment="1">
      <alignment horizontal="right"/>
    </xf>
    <xf numFmtId="0" fontId="52" fillId="39" borderId="38" xfId="0" applyFont="1" applyFill="1" applyBorder="1" applyAlignment="1">
      <alignment horizontal="center" wrapText="1"/>
    </xf>
    <xf numFmtId="0" fontId="52" fillId="39" borderId="39" xfId="0" applyFont="1" applyFill="1" applyBorder="1" applyAlignment="1">
      <alignment horizontal="center" wrapText="1"/>
    </xf>
    <xf numFmtId="0" fontId="52" fillId="39" borderId="40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33" borderId="5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tabSelected="1" zoomScale="85" zoomScaleNormal="85" zoomScalePage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X116" sqref="X116"/>
    </sheetView>
  </sheetViews>
  <sheetFormatPr defaultColWidth="8.8515625" defaultRowHeight="15"/>
  <cols>
    <col min="1" max="1" width="4.140625" style="5" customWidth="1"/>
    <col min="2" max="2" width="4.28125" style="5" customWidth="1"/>
    <col min="3" max="3" width="46.421875" style="5" customWidth="1"/>
    <col min="4" max="18" width="7.7109375" style="5" customWidth="1"/>
    <col min="19" max="19" width="2.7109375" style="5" customWidth="1"/>
    <col min="20" max="20" width="10.421875" style="5" customWidth="1"/>
    <col min="21" max="16384" width="8.8515625" style="1" customWidth="1"/>
  </cols>
  <sheetData>
    <row r="1" spans="1:20" ht="25.5" customHeight="1" thickTop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</row>
    <row r="2" spans="1:20" ht="33.75" customHeight="1">
      <c r="A2" s="164" t="s">
        <v>81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0" ht="17.25" customHeight="1" thickBot="1">
      <c r="A3" s="156"/>
      <c r="B3" s="157"/>
      <c r="C3" s="157"/>
      <c r="D3" s="158">
        <v>2010</v>
      </c>
      <c r="E3" s="158">
        <v>2011</v>
      </c>
      <c r="F3" s="158">
        <v>2012</v>
      </c>
      <c r="G3" s="158">
        <v>2013</v>
      </c>
      <c r="H3" s="158">
        <v>2014</v>
      </c>
      <c r="I3" s="158">
        <v>2015</v>
      </c>
      <c r="J3" s="158">
        <v>2016</v>
      </c>
      <c r="K3" s="158">
        <v>2017</v>
      </c>
      <c r="L3" s="158">
        <v>2018</v>
      </c>
      <c r="M3" s="158">
        <v>2019</v>
      </c>
      <c r="N3" s="158">
        <v>2020</v>
      </c>
      <c r="O3" s="158">
        <v>2021</v>
      </c>
      <c r="P3" s="158">
        <v>2022</v>
      </c>
      <c r="Q3" s="158">
        <v>2023</v>
      </c>
      <c r="R3" s="158">
        <v>2024</v>
      </c>
      <c r="S3" s="159"/>
      <c r="T3" s="160" t="s">
        <v>7</v>
      </c>
    </row>
    <row r="4" spans="1:20" ht="17.25" thickTop="1">
      <c r="A4" s="38" t="s">
        <v>48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</row>
    <row r="5" spans="1:20" ht="15.75">
      <c r="A5" s="42"/>
      <c r="B5" s="21"/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0"/>
      <c r="T5" s="43"/>
    </row>
    <row r="6" spans="1:20" ht="15.75">
      <c r="A6" s="44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67" t="s">
        <v>62</v>
      </c>
      <c r="P6" s="168"/>
      <c r="Q6" s="168"/>
      <c r="R6" s="168"/>
      <c r="S6" s="21"/>
      <c r="T6" s="45"/>
    </row>
    <row r="7" spans="1:20" ht="15.75">
      <c r="A7" s="42"/>
      <c r="B7" s="21" t="s">
        <v>2</v>
      </c>
      <c r="C7" s="21"/>
      <c r="D7" s="29">
        <v>2143.3054209311767</v>
      </c>
      <c r="E7" s="29">
        <v>2647.640891123192</v>
      </c>
      <c r="F7" s="29">
        <v>2952.7425462941906</v>
      </c>
      <c r="G7" s="29">
        <v>3235.55335162415</v>
      </c>
      <c r="H7" s="29">
        <v>3561.37685899872</v>
      </c>
      <c r="I7" s="29">
        <v>3742.9497783709016</v>
      </c>
      <c r="J7" s="29">
        <v>3975.2588010168397</v>
      </c>
      <c r="K7" s="29">
        <v>4201.007504313088</v>
      </c>
      <c r="L7" s="29">
        <v>4421.148962883284</v>
      </c>
      <c r="M7" s="29">
        <v>4640.415840020387</v>
      </c>
      <c r="N7" s="29">
        <v>4856.006880595065</v>
      </c>
      <c r="O7" s="33">
        <v>5081.614</v>
      </c>
      <c r="P7" s="32">
        <v>5317.703</v>
      </c>
      <c r="Q7" s="32">
        <v>5564.761</v>
      </c>
      <c r="R7" s="32">
        <v>5823.297</v>
      </c>
      <c r="S7" s="21"/>
      <c r="T7" s="46">
        <f>SUM(I7:R7)</f>
        <v>47624.16276719957</v>
      </c>
    </row>
    <row r="8" spans="1:20" ht="15.75">
      <c r="A8" s="42"/>
      <c r="B8" s="21" t="s">
        <v>3</v>
      </c>
      <c r="C8" s="21"/>
      <c r="D8" s="29">
        <v>3282.907</v>
      </c>
      <c r="E8" s="29">
        <v>3489.058</v>
      </c>
      <c r="F8" s="29">
        <v>3359.2290000000003</v>
      </c>
      <c r="G8" s="29">
        <v>3433.888</v>
      </c>
      <c r="H8" s="29">
        <v>3589.351</v>
      </c>
      <c r="I8" s="29">
        <v>3758.39</v>
      </c>
      <c r="J8" s="29">
        <v>3995.7</v>
      </c>
      <c r="K8" s="29">
        <v>4156.992</v>
      </c>
      <c r="L8" s="29">
        <v>4307.554</v>
      </c>
      <c r="M8" s="29">
        <v>4548.412</v>
      </c>
      <c r="N8" s="29">
        <v>4762.826000000001</v>
      </c>
      <c r="O8" s="33">
        <v>4987.348</v>
      </c>
      <c r="P8" s="32">
        <v>5273.355</v>
      </c>
      <c r="Q8" s="32">
        <v>5471.918000000001</v>
      </c>
      <c r="R8" s="32">
        <v>5672.261</v>
      </c>
      <c r="S8" s="21"/>
      <c r="T8" s="46">
        <f>SUM(I8:R8)</f>
        <v>46934.756</v>
      </c>
    </row>
    <row r="9" spans="1:20" ht="15.75">
      <c r="A9" s="42"/>
      <c r="B9" s="21" t="s">
        <v>4</v>
      </c>
      <c r="C9" s="21"/>
      <c r="D9" s="29">
        <v>202.356</v>
      </c>
      <c r="E9" s="29">
        <v>224.629</v>
      </c>
      <c r="F9" s="29">
        <v>258.94</v>
      </c>
      <c r="G9" s="29">
        <v>326.364</v>
      </c>
      <c r="H9" s="29">
        <v>410.367</v>
      </c>
      <c r="I9" s="29">
        <v>491.878</v>
      </c>
      <c r="J9" s="29">
        <v>564.136</v>
      </c>
      <c r="K9" s="29">
        <v>622.661</v>
      </c>
      <c r="L9" s="29">
        <v>675.647</v>
      </c>
      <c r="M9" s="29">
        <v>726.049</v>
      </c>
      <c r="N9" s="29">
        <v>778.229</v>
      </c>
      <c r="O9" s="33">
        <v>836.7722479999999</v>
      </c>
      <c r="P9" s="32">
        <v>898.5161151439999</v>
      </c>
      <c r="Q9" s="32">
        <v>965.6492956097759</v>
      </c>
      <c r="R9" s="32">
        <v>1038.7013812314576</v>
      </c>
      <c r="S9" s="21"/>
      <c r="T9" s="46">
        <f>SUM(I9:R9)</f>
        <v>7598.239039985234</v>
      </c>
    </row>
    <row r="10" spans="1:20" ht="15.75">
      <c r="A10" s="42"/>
      <c r="B10" s="21" t="s">
        <v>5</v>
      </c>
      <c r="C10" s="21"/>
      <c r="D10" s="29">
        <f>D8+D9</f>
        <v>3485.263</v>
      </c>
      <c r="E10" s="29">
        <f aca="true" t="shared" si="0" ref="E10:R10">E8+E9</f>
        <v>3713.687</v>
      </c>
      <c r="F10" s="29">
        <f t="shared" si="0"/>
        <v>3618.1690000000003</v>
      </c>
      <c r="G10" s="29">
        <f t="shared" si="0"/>
        <v>3760.252</v>
      </c>
      <c r="H10" s="29">
        <f t="shared" si="0"/>
        <v>3999.7180000000003</v>
      </c>
      <c r="I10" s="29">
        <f t="shared" si="0"/>
        <v>4250.268</v>
      </c>
      <c r="J10" s="29">
        <f t="shared" si="0"/>
        <v>4559.835999999999</v>
      </c>
      <c r="K10" s="29">
        <f t="shared" si="0"/>
        <v>4779.653</v>
      </c>
      <c r="L10" s="29">
        <f t="shared" si="0"/>
        <v>4983.201</v>
      </c>
      <c r="M10" s="29">
        <f t="shared" si="0"/>
        <v>5274.461</v>
      </c>
      <c r="N10" s="29">
        <f t="shared" si="0"/>
        <v>5541.055000000001</v>
      </c>
      <c r="O10" s="8">
        <f t="shared" si="0"/>
        <v>5824.120248</v>
      </c>
      <c r="P10" s="29">
        <f t="shared" si="0"/>
        <v>6171.871115143999</v>
      </c>
      <c r="Q10" s="29">
        <f t="shared" si="0"/>
        <v>6437.567295609777</v>
      </c>
      <c r="R10" s="29">
        <f t="shared" si="0"/>
        <v>6710.9623812314585</v>
      </c>
      <c r="S10" s="21"/>
      <c r="T10" s="46">
        <f>SUM(I10:R10)</f>
        <v>54532.99503998524</v>
      </c>
    </row>
    <row r="11" spans="1:20" ht="15.75">
      <c r="A11" s="42"/>
      <c r="B11" s="21" t="s">
        <v>6</v>
      </c>
      <c r="C11" s="21"/>
      <c r="D11" s="29">
        <f>D7-D10</f>
        <v>-1341.9575790688232</v>
      </c>
      <c r="E11" s="29">
        <f aca="true" t="shared" si="1" ref="E11:R11">E7-E10</f>
        <v>-1066.046108876808</v>
      </c>
      <c r="F11" s="29">
        <f t="shared" si="1"/>
        <v>-665.4264537058098</v>
      </c>
      <c r="G11" s="29">
        <f t="shared" si="1"/>
        <v>-524.6986483758501</v>
      </c>
      <c r="H11" s="29">
        <f t="shared" si="1"/>
        <v>-438.34114100128045</v>
      </c>
      <c r="I11" s="29">
        <f t="shared" si="1"/>
        <v>-507.3182216290984</v>
      </c>
      <c r="J11" s="29">
        <f t="shared" si="1"/>
        <v>-584.5771989831596</v>
      </c>
      <c r="K11" s="29">
        <f t="shared" si="1"/>
        <v>-578.645495686912</v>
      </c>
      <c r="L11" s="29">
        <f t="shared" si="1"/>
        <v>-562.0520371167158</v>
      </c>
      <c r="M11" s="29">
        <f t="shared" si="1"/>
        <v>-634.0451599796133</v>
      </c>
      <c r="N11" s="29">
        <f t="shared" si="1"/>
        <v>-685.0481194049362</v>
      </c>
      <c r="O11" s="8">
        <f t="shared" si="1"/>
        <v>-742.5062480000006</v>
      </c>
      <c r="P11" s="29">
        <f t="shared" si="1"/>
        <v>-854.1681151439989</v>
      </c>
      <c r="Q11" s="29">
        <f t="shared" si="1"/>
        <v>-872.8062956097765</v>
      </c>
      <c r="R11" s="29">
        <f t="shared" si="1"/>
        <v>-887.6653812314589</v>
      </c>
      <c r="S11" s="21"/>
      <c r="T11" s="46">
        <f>SUM(I11:R11)</f>
        <v>-6908.83227278567</v>
      </c>
    </row>
    <row r="12" spans="1:20" ht="15.75">
      <c r="A12" s="42"/>
      <c r="B12" s="6"/>
      <c r="C12" s="21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9"/>
      <c r="P12" s="21"/>
      <c r="Q12" s="21"/>
      <c r="R12" s="21"/>
      <c r="S12" s="21"/>
      <c r="T12" s="45"/>
    </row>
    <row r="13" spans="1:20" ht="15.75">
      <c r="A13" s="47" t="s">
        <v>8</v>
      </c>
      <c r="B13" s="11"/>
      <c r="C13" s="11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12"/>
      <c r="P13" s="7"/>
      <c r="Q13" s="7"/>
      <c r="R13" s="7"/>
      <c r="S13" s="21"/>
      <c r="T13" s="45"/>
    </row>
    <row r="14" spans="1:20" ht="15.75">
      <c r="A14" s="48" t="s">
        <v>72</v>
      </c>
      <c r="B14" s="11" t="s">
        <v>9</v>
      </c>
      <c r="C14" s="11"/>
      <c r="D14" s="11"/>
      <c r="E14" s="7">
        <v>-189.656</v>
      </c>
      <c r="F14" s="7">
        <v>-293.18</v>
      </c>
      <c r="G14" s="7">
        <v>-335.471</v>
      </c>
      <c r="H14" s="7">
        <v>-354.18999999999994</v>
      </c>
      <c r="I14" s="7">
        <v>-380.02500000000003</v>
      </c>
      <c r="J14" s="7">
        <v>-403.22299999999996</v>
      </c>
      <c r="K14" s="7">
        <v>-427.652</v>
      </c>
      <c r="L14" s="7">
        <v>-452.196</v>
      </c>
      <c r="M14" s="7">
        <v>-479.26</v>
      </c>
      <c r="N14" s="7">
        <v>-507.56899999999996</v>
      </c>
      <c r="O14" s="13">
        <v>-537.1779999999999</v>
      </c>
      <c r="P14" s="14">
        <v>-568.103</v>
      </c>
      <c r="Q14" s="14">
        <v>-600.353</v>
      </c>
      <c r="R14" s="14">
        <v>-633.9279999999997</v>
      </c>
      <c r="S14" s="21"/>
      <c r="T14" s="49">
        <f>SUM(I14:R14)</f>
        <v>-4989.486999999999</v>
      </c>
    </row>
    <row r="15" spans="1:20" ht="15.75">
      <c r="A15" s="48" t="s">
        <v>73</v>
      </c>
      <c r="B15" s="11" t="s">
        <v>71</v>
      </c>
      <c r="C15" s="11"/>
      <c r="D15" s="7"/>
      <c r="E15" s="7">
        <v>-90.43716685981623</v>
      </c>
      <c r="F15" s="7">
        <v>-90.81188639996955</v>
      </c>
      <c r="G15" s="7">
        <v>-70.9136767131262</v>
      </c>
      <c r="H15" s="7">
        <v>-32.74534283426211</v>
      </c>
      <c r="I15" s="7">
        <v>-9.842948850322031</v>
      </c>
      <c r="J15" s="7">
        <v>-20.631694912124843</v>
      </c>
      <c r="K15" s="7">
        <v>-29.870154227317283</v>
      </c>
      <c r="L15" s="7">
        <v>-38.85132659674203</v>
      </c>
      <c r="M15" s="7">
        <v>-47.02271661490581</v>
      </c>
      <c r="N15" s="7">
        <v>-53.15984687576803</v>
      </c>
      <c r="O15" s="13">
        <v>-60.098</v>
      </c>
      <c r="P15" s="14">
        <v>-67.942</v>
      </c>
      <c r="Q15" s="14">
        <v>-76.81</v>
      </c>
      <c r="R15" s="14">
        <v>-86.835</v>
      </c>
      <c r="S15" s="21"/>
      <c r="T15" s="49">
        <f>SUM(I15:R15)</f>
        <v>-491.06368807718</v>
      </c>
    </row>
    <row r="16" spans="1:20" ht="15.75">
      <c r="A16" s="48"/>
      <c r="B16" s="11" t="s">
        <v>64</v>
      </c>
      <c r="C16" s="21"/>
      <c r="D16" s="11"/>
      <c r="E16" s="14">
        <f>+E14+E15-E17</f>
        <v>-280.0931668598162</v>
      </c>
      <c r="F16" s="14">
        <f aca="true" t="shared" si="2" ref="F16:R16">+F14+F15-F17</f>
        <v>-346.6848863999695</v>
      </c>
      <c r="G16" s="14">
        <f t="shared" si="2"/>
        <v>-368.6526767131262</v>
      </c>
      <c r="H16" s="14">
        <f t="shared" si="2"/>
        <v>-349.97534283426205</v>
      </c>
      <c r="I16" s="14">
        <f t="shared" si="2"/>
        <v>-348.8269488503221</v>
      </c>
      <c r="J16" s="14">
        <f t="shared" si="2"/>
        <v>-380.5446949121248</v>
      </c>
      <c r="K16" s="14">
        <f t="shared" si="2"/>
        <v>-410.6521542273173</v>
      </c>
      <c r="L16" s="14">
        <f t="shared" si="2"/>
        <v>-442.78232659674205</v>
      </c>
      <c r="M16" s="14">
        <f t="shared" si="2"/>
        <v>-477.46171661490575</v>
      </c>
      <c r="N16" s="14">
        <f t="shared" si="2"/>
        <v>-511.502846875768</v>
      </c>
      <c r="O16" s="13">
        <f t="shared" si="2"/>
        <v>-547.6419999999998</v>
      </c>
      <c r="P16" s="14">
        <f t="shared" si="2"/>
        <v>-586</v>
      </c>
      <c r="Q16" s="14">
        <f t="shared" si="2"/>
        <v>-626.704</v>
      </c>
      <c r="R16" s="14">
        <f t="shared" si="2"/>
        <v>-669.8869999999997</v>
      </c>
      <c r="S16" s="21"/>
      <c r="T16" s="49">
        <f>SUM(I16:R16)</f>
        <v>-5002.0036880771795</v>
      </c>
    </row>
    <row r="17" spans="1:20" ht="15.75">
      <c r="A17" s="48"/>
      <c r="B17" s="11"/>
      <c r="C17" s="11" t="s">
        <v>65</v>
      </c>
      <c r="D17" s="11"/>
      <c r="E17" s="7">
        <v>0</v>
      </c>
      <c r="F17" s="7">
        <v>-37.307</v>
      </c>
      <c r="G17" s="7">
        <v>-37.732</v>
      </c>
      <c r="H17" s="7">
        <v>-36.959999999999994</v>
      </c>
      <c r="I17" s="7">
        <v>-41.041000000000004</v>
      </c>
      <c r="J17" s="7">
        <v>-43.31</v>
      </c>
      <c r="K17" s="7">
        <v>-46.87</v>
      </c>
      <c r="L17" s="7">
        <v>-48.265</v>
      </c>
      <c r="M17" s="7">
        <v>-48.821</v>
      </c>
      <c r="N17" s="7">
        <v>-49.226000000000006</v>
      </c>
      <c r="O17" s="13">
        <v>-49.634</v>
      </c>
      <c r="P17" s="14">
        <v>-50.045</v>
      </c>
      <c r="Q17" s="14">
        <v>-50.459</v>
      </c>
      <c r="R17" s="14">
        <v>-50.876</v>
      </c>
      <c r="S17" s="21"/>
      <c r="T17" s="49">
        <f>SUM(I17:R17)</f>
        <v>-478.547</v>
      </c>
    </row>
    <row r="18" spans="1:20" ht="15.75">
      <c r="A18" s="48">
        <v>2</v>
      </c>
      <c r="B18" s="11" t="s">
        <v>10</v>
      </c>
      <c r="C18" s="11"/>
      <c r="D18" s="7"/>
      <c r="E18" s="7">
        <v>0.292</v>
      </c>
      <c r="F18" s="7">
        <v>6.737</v>
      </c>
      <c r="G18" s="7">
        <v>34.19</v>
      </c>
      <c r="H18" s="7">
        <v>72.435</v>
      </c>
      <c r="I18" s="7">
        <v>104.05799999999999</v>
      </c>
      <c r="J18" s="7">
        <v>123.57000000000005</v>
      </c>
      <c r="K18" s="7">
        <v>135.02599999999995</v>
      </c>
      <c r="L18" s="7">
        <v>141.23699999999997</v>
      </c>
      <c r="M18" s="7">
        <v>146.24599999999998</v>
      </c>
      <c r="N18" s="7">
        <v>150.24400000000003</v>
      </c>
      <c r="O18" s="13">
        <v>154.3670000000002</v>
      </c>
      <c r="P18" s="14">
        <v>158.618</v>
      </c>
      <c r="Q18" s="14">
        <v>163.00100000000037</v>
      </c>
      <c r="R18" s="14">
        <v>167.51900000000003</v>
      </c>
      <c r="S18" s="21"/>
      <c r="T18" s="49">
        <f>SUM(I18:R18)</f>
        <v>1443.8860000000006</v>
      </c>
    </row>
    <row r="19" spans="1:20" ht="15.75">
      <c r="A19" s="50"/>
      <c r="B19" s="11"/>
      <c r="C19" s="11"/>
      <c r="D19" s="7"/>
      <c r="E19" s="7"/>
      <c r="F19" s="15"/>
      <c r="G19" s="15"/>
      <c r="H19" s="15"/>
      <c r="I19" s="15"/>
      <c r="J19" s="15"/>
      <c r="K19" s="15"/>
      <c r="L19" s="15"/>
      <c r="M19" s="15"/>
      <c r="N19" s="16"/>
      <c r="O19" s="21"/>
      <c r="P19" s="21"/>
      <c r="Q19" s="21"/>
      <c r="R19" s="21"/>
      <c r="S19" s="21"/>
      <c r="T19" s="45"/>
    </row>
    <row r="20" spans="1:20" ht="15.75">
      <c r="A20" s="50"/>
      <c r="B20" s="10" t="s">
        <v>74</v>
      </c>
      <c r="C20" s="11"/>
      <c r="D20" s="14"/>
      <c r="E20" s="14">
        <f aca="true" t="shared" si="3" ref="E20:R20">+E14+E15+E18</f>
        <v>-279.80116685981625</v>
      </c>
      <c r="F20" s="14">
        <f t="shared" si="3"/>
        <v>-377.2548863999695</v>
      </c>
      <c r="G20" s="14">
        <f t="shared" si="3"/>
        <v>-372.19467671312617</v>
      </c>
      <c r="H20" s="14">
        <f t="shared" si="3"/>
        <v>-314.500342834262</v>
      </c>
      <c r="I20" s="14">
        <f t="shared" si="3"/>
        <v>-285.8099488503221</v>
      </c>
      <c r="J20" s="14">
        <f t="shared" si="3"/>
        <v>-300.28469491212473</v>
      </c>
      <c r="K20" s="14">
        <f t="shared" si="3"/>
        <v>-322.49615422731733</v>
      </c>
      <c r="L20" s="14">
        <f t="shared" si="3"/>
        <v>-349.8103265967421</v>
      </c>
      <c r="M20" s="14">
        <f t="shared" si="3"/>
        <v>-380.0367166149058</v>
      </c>
      <c r="N20" s="17">
        <f t="shared" si="3"/>
        <v>-410.48484687576797</v>
      </c>
      <c r="O20" s="14">
        <f t="shared" si="3"/>
        <v>-442.90899999999965</v>
      </c>
      <c r="P20" s="14">
        <f t="shared" si="3"/>
        <v>-477.42699999999996</v>
      </c>
      <c r="Q20" s="14">
        <f t="shared" si="3"/>
        <v>-514.1619999999996</v>
      </c>
      <c r="R20" s="14">
        <f t="shared" si="3"/>
        <v>-553.2439999999997</v>
      </c>
      <c r="S20" s="21"/>
      <c r="T20" s="46">
        <f>SUM(I20:R20)</f>
        <v>-4036.6646880771796</v>
      </c>
    </row>
    <row r="21" spans="1:20" ht="15.75">
      <c r="A21" s="50"/>
      <c r="B21" s="11"/>
      <c r="C21" s="10" t="s">
        <v>25</v>
      </c>
      <c r="D21" s="7"/>
      <c r="E21" s="7">
        <v>-2.294369568250493</v>
      </c>
      <c r="F21" s="7">
        <v>-8.569406187608696</v>
      </c>
      <c r="G21" s="7">
        <v>-23.374785313891035</v>
      </c>
      <c r="H21" s="7">
        <v>-45.50575026225975</v>
      </c>
      <c r="I21" s="7">
        <v>-68.57667357830773</v>
      </c>
      <c r="J21" s="7">
        <v>-93.2519065600535</v>
      </c>
      <c r="K21" s="7">
        <v>-119.65175798366286</v>
      </c>
      <c r="L21" s="7">
        <v>-146.80004749368243</v>
      </c>
      <c r="M21" s="7">
        <v>-175.88783282380058</v>
      </c>
      <c r="N21" s="7">
        <v>-209.1983853677888</v>
      </c>
      <c r="O21" s="13">
        <v>-245.6127520000001</v>
      </c>
      <c r="P21" s="14">
        <v>-289.4088848560001</v>
      </c>
      <c r="Q21" s="14">
        <v>-339.6487043902241</v>
      </c>
      <c r="R21" s="14">
        <v>-397.21361876854235</v>
      </c>
      <c r="S21" s="21"/>
      <c r="T21" s="46">
        <f>SUM(I21:R21)</f>
        <v>-2085.2505638220628</v>
      </c>
    </row>
    <row r="22" spans="1:20" ht="15.75">
      <c r="A22" s="50"/>
      <c r="B22" s="11"/>
      <c r="C22" s="10" t="s">
        <v>11</v>
      </c>
      <c r="D22" s="7"/>
      <c r="E22" s="7">
        <f>E20+E21</f>
        <v>-282.09553642806674</v>
      </c>
      <c r="F22" s="7">
        <f>F20+F21</f>
        <v>-385.8242925875782</v>
      </c>
      <c r="G22" s="7">
        <f aca="true" t="shared" si="4" ref="G22:R22">G20+G21</f>
        <v>-395.5694620270172</v>
      </c>
      <c r="H22" s="7">
        <f t="shared" si="4"/>
        <v>-360.0060930965218</v>
      </c>
      <c r="I22" s="7">
        <f t="shared" si="4"/>
        <v>-354.38662242862983</v>
      </c>
      <c r="J22" s="7">
        <f t="shared" si="4"/>
        <v>-393.53660147217823</v>
      </c>
      <c r="K22" s="7">
        <f t="shared" si="4"/>
        <v>-442.14791221098017</v>
      </c>
      <c r="L22" s="7">
        <f t="shared" si="4"/>
        <v>-496.6103740904245</v>
      </c>
      <c r="M22" s="7">
        <f t="shared" si="4"/>
        <v>-555.9245494387064</v>
      </c>
      <c r="N22" s="7">
        <f t="shared" si="4"/>
        <v>-619.6832322435567</v>
      </c>
      <c r="O22" s="12">
        <f t="shared" si="4"/>
        <v>-688.5217519999998</v>
      </c>
      <c r="P22" s="7">
        <f t="shared" si="4"/>
        <v>-766.8358848560001</v>
      </c>
      <c r="Q22" s="7">
        <f t="shared" si="4"/>
        <v>-853.8107043902237</v>
      </c>
      <c r="R22" s="7">
        <f t="shared" si="4"/>
        <v>-950.457618768542</v>
      </c>
      <c r="S22" s="21"/>
      <c r="T22" s="46">
        <f>SUM(I22:R22)</f>
        <v>-6121.915251899241</v>
      </c>
    </row>
    <row r="23" spans="1:20" ht="15.75">
      <c r="A23" s="50"/>
      <c r="B23" s="21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1"/>
      <c r="Q23" s="11"/>
      <c r="R23" s="11"/>
      <c r="S23" s="21"/>
      <c r="T23" s="45"/>
    </row>
    <row r="24" spans="1:23" ht="15.75">
      <c r="A24" s="50"/>
      <c r="B24" s="10" t="s">
        <v>12</v>
      </c>
      <c r="C24" s="1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3"/>
      <c r="P24" s="14"/>
      <c r="Q24" s="14"/>
      <c r="R24" s="14"/>
      <c r="S24" s="21"/>
      <c r="T24" s="45"/>
      <c r="U24" s="4"/>
      <c r="V24" s="4"/>
      <c r="W24" s="3"/>
    </row>
    <row r="25" spans="1:20" ht="15.75">
      <c r="A25" s="50"/>
      <c r="B25" s="11"/>
      <c r="C25" s="11" t="s">
        <v>2</v>
      </c>
      <c r="D25" s="7"/>
      <c r="E25" s="7">
        <f aca="true" t="shared" si="5" ref="E25:N25">SUM(E14,E15)-E17</f>
        <v>-280.0931668598162</v>
      </c>
      <c r="F25" s="7">
        <f t="shared" si="5"/>
        <v>-346.6848863999695</v>
      </c>
      <c r="G25" s="7">
        <f t="shared" si="5"/>
        <v>-368.6526767131262</v>
      </c>
      <c r="H25" s="7">
        <f t="shared" si="5"/>
        <v>-349.97534283426205</v>
      </c>
      <c r="I25" s="7">
        <f t="shared" si="5"/>
        <v>-348.8269488503221</v>
      </c>
      <c r="J25" s="7">
        <f t="shared" si="5"/>
        <v>-380.5446949121248</v>
      </c>
      <c r="K25" s="7">
        <f t="shared" si="5"/>
        <v>-410.6521542273173</v>
      </c>
      <c r="L25" s="7">
        <f t="shared" si="5"/>
        <v>-442.78232659674205</v>
      </c>
      <c r="M25" s="7">
        <f t="shared" si="5"/>
        <v>-477.46171661490575</v>
      </c>
      <c r="N25" s="7">
        <f t="shared" si="5"/>
        <v>-511.502846875768</v>
      </c>
      <c r="O25" s="13">
        <f>+O14+O15-O17</f>
        <v>-547.6419999999998</v>
      </c>
      <c r="P25" s="14">
        <f>+P14+P15-P17</f>
        <v>-586</v>
      </c>
      <c r="Q25" s="14">
        <f>+Q14+Q15-Q17</f>
        <v>-626.704</v>
      </c>
      <c r="R25" s="14">
        <f>+R14+R15-R17</f>
        <v>-669.8869999999997</v>
      </c>
      <c r="S25" s="21"/>
      <c r="T25" s="46">
        <f>SUM(I25:R25)</f>
        <v>-5002.0036880771795</v>
      </c>
    </row>
    <row r="26" spans="1:20" ht="15.75">
      <c r="A26" s="50"/>
      <c r="B26" s="11"/>
      <c r="C26" s="11" t="s">
        <v>3</v>
      </c>
      <c r="D26" s="7"/>
      <c r="E26" s="7">
        <f aca="true" t="shared" si="6" ref="E26:N26">E18+E17</f>
        <v>0.292</v>
      </c>
      <c r="F26" s="7">
        <f t="shared" si="6"/>
        <v>-30.57</v>
      </c>
      <c r="G26" s="7">
        <f t="shared" si="6"/>
        <v>-3.5420000000000016</v>
      </c>
      <c r="H26" s="7">
        <f t="shared" si="6"/>
        <v>35.47500000000001</v>
      </c>
      <c r="I26" s="7">
        <f t="shared" si="6"/>
        <v>63.01699999999999</v>
      </c>
      <c r="J26" s="7">
        <f t="shared" si="6"/>
        <v>80.26000000000005</v>
      </c>
      <c r="K26" s="7">
        <f t="shared" si="6"/>
        <v>88.15599999999995</v>
      </c>
      <c r="L26" s="7">
        <f t="shared" si="6"/>
        <v>92.97199999999997</v>
      </c>
      <c r="M26" s="7">
        <f t="shared" si="6"/>
        <v>97.42499999999998</v>
      </c>
      <c r="N26" s="7">
        <f t="shared" si="6"/>
        <v>101.01800000000003</v>
      </c>
      <c r="O26" s="13">
        <f>+O18+O17</f>
        <v>104.73300000000019</v>
      </c>
      <c r="P26" s="14">
        <f>+P18+P17</f>
        <v>108.573</v>
      </c>
      <c r="Q26" s="14">
        <f>+Q18+Q17</f>
        <v>112.54200000000037</v>
      </c>
      <c r="R26" s="14">
        <f>+R18+R17</f>
        <v>116.64300000000003</v>
      </c>
      <c r="S26" s="21"/>
      <c r="T26" s="46">
        <f>SUM(I26:R26)</f>
        <v>965.3390000000005</v>
      </c>
    </row>
    <row r="27" spans="1:20" ht="15.75">
      <c r="A27" s="50"/>
      <c r="B27" s="11"/>
      <c r="C27" s="11" t="s">
        <v>4</v>
      </c>
      <c r="D27" s="19"/>
      <c r="E27" s="19">
        <f aca="true" t="shared" si="7" ref="E27:R27">E21</f>
        <v>-2.294369568250493</v>
      </c>
      <c r="F27" s="19">
        <f t="shared" si="7"/>
        <v>-8.569406187608696</v>
      </c>
      <c r="G27" s="19">
        <f t="shared" si="7"/>
        <v>-23.374785313891035</v>
      </c>
      <c r="H27" s="19">
        <f t="shared" si="7"/>
        <v>-45.50575026225975</v>
      </c>
      <c r="I27" s="19">
        <f t="shared" si="7"/>
        <v>-68.57667357830773</v>
      </c>
      <c r="J27" s="19">
        <f t="shared" si="7"/>
        <v>-93.2519065600535</v>
      </c>
      <c r="K27" s="19">
        <f t="shared" si="7"/>
        <v>-119.65175798366286</v>
      </c>
      <c r="L27" s="19">
        <f t="shared" si="7"/>
        <v>-146.80004749368243</v>
      </c>
      <c r="M27" s="19">
        <f t="shared" si="7"/>
        <v>-175.88783282380058</v>
      </c>
      <c r="N27" s="19">
        <f t="shared" si="7"/>
        <v>-209.1983853677888</v>
      </c>
      <c r="O27" s="20">
        <f t="shared" si="7"/>
        <v>-245.6127520000001</v>
      </c>
      <c r="P27" s="19">
        <f t="shared" si="7"/>
        <v>-289.4088848560001</v>
      </c>
      <c r="Q27" s="19">
        <f t="shared" si="7"/>
        <v>-339.6487043902241</v>
      </c>
      <c r="R27" s="19">
        <f t="shared" si="7"/>
        <v>-397.21361876854235</v>
      </c>
      <c r="S27" s="21"/>
      <c r="T27" s="51">
        <f>SUM(I27:R27)</f>
        <v>-2085.2505638220628</v>
      </c>
    </row>
    <row r="28" spans="1:20" ht="15.75">
      <c r="A28" s="50"/>
      <c r="B28" s="11"/>
      <c r="C28" s="11" t="s">
        <v>5</v>
      </c>
      <c r="D28" s="7"/>
      <c r="E28" s="7">
        <f aca="true" t="shared" si="8" ref="E28:R28">E26+E27</f>
        <v>-2.002369568250493</v>
      </c>
      <c r="F28" s="7">
        <f t="shared" si="8"/>
        <v>-39.1394061876087</v>
      </c>
      <c r="G28" s="7">
        <f t="shared" si="8"/>
        <v>-26.916785313891037</v>
      </c>
      <c r="H28" s="7">
        <f t="shared" si="8"/>
        <v>-10.030750262259744</v>
      </c>
      <c r="I28" s="7">
        <f t="shared" si="8"/>
        <v>-5.559673578307745</v>
      </c>
      <c r="J28" s="7">
        <f t="shared" si="8"/>
        <v>-12.991906560053451</v>
      </c>
      <c r="K28" s="7">
        <f t="shared" si="8"/>
        <v>-31.495757983662912</v>
      </c>
      <c r="L28" s="7">
        <f t="shared" si="8"/>
        <v>-53.82804749368246</v>
      </c>
      <c r="M28" s="7">
        <f t="shared" si="8"/>
        <v>-78.4628328238006</v>
      </c>
      <c r="N28" s="7">
        <f t="shared" si="8"/>
        <v>-108.18038536778877</v>
      </c>
      <c r="O28" s="12">
        <f t="shared" si="8"/>
        <v>-140.87975199999994</v>
      </c>
      <c r="P28" s="7">
        <f t="shared" si="8"/>
        <v>-180.83588485600012</v>
      </c>
      <c r="Q28" s="7">
        <f t="shared" si="8"/>
        <v>-227.10670439022374</v>
      </c>
      <c r="R28" s="7">
        <f t="shared" si="8"/>
        <v>-280.5706187685423</v>
      </c>
      <c r="S28" s="21"/>
      <c r="T28" s="46">
        <f>SUM(I28:R28)</f>
        <v>-1119.911563822062</v>
      </c>
    </row>
    <row r="29" spans="1:20" ht="15.75">
      <c r="A29" s="50"/>
      <c r="B29" s="11"/>
      <c r="C29" s="11"/>
      <c r="D29" s="7"/>
      <c r="E29" s="37"/>
      <c r="F29" s="37"/>
      <c r="G29" s="37"/>
      <c r="H29" s="37"/>
      <c r="I29" s="37"/>
      <c r="J29" s="7"/>
      <c r="K29" s="7"/>
      <c r="L29" s="7"/>
      <c r="M29" s="7"/>
      <c r="N29" s="7"/>
      <c r="O29" s="12"/>
      <c r="P29" s="7"/>
      <c r="Q29" s="7"/>
      <c r="R29" s="7"/>
      <c r="S29" s="21"/>
      <c r="T29" s="45"/>
    </row>
    <row r="30" spans="1:20" ht="15.75">
      <c r="A30" s="54" t="s">
        <v>80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31"/>
      <c r="Q30" s="31"/>
      <c r="R30" s="31"/>
      <c r="S30" s="21"/>
      <c r="T30" s="45"/>
    </row>
    <row r="31" spans="1:20" ht="15.75">
      <c r="A31" s="55"/>
      <c r="B31" s="31" t="s">
        <v>2</v>
      </c>
      <c r="C31" s="31"/>
      <c r="D31" s="32">
        <f aca="true" t="shared" si="9" ref="D31:N31">D7+D25</f>
        <v>2143.3054209311767</v>
      </c>
      <c r="E31" s="32">
        <f t="shared" si="9"/>
        <v>2367.5477242633756</v>
      </c>
      <c r="F31" s="32">
        <f t="shared" si="9"/>
        <v>2606.057659894221</v>
      </c>
      <c r="G31" s="32">
        <f t="shared" si="9"/>
        <v>2866.9006749110235</v>
      </c>
      <c r="H31" s="32">
        <f t="shared" si="9"/>
        <v>3211.401516164458</v>
      </c>
      <c r="I31" s="32">
        <f t="shared" si="9"/>
        <v>3394.1228295205797</v>
      </c>
      <c r="J31" s="32">
        <f t="shared" si="9"/>
        <v>3594.714106104715</v>
      </c>
      <c r="K31" s="32">
        <f t="shared" si="9"/>
        <v>3790.355350085771</v>
      </c>
      <c r="L31" s="32">
        <f t="shared" si="9"/>
        <v>3978.366636286542</v>
      </c>
      <c r="M31" s="32">
        <f t="shared" si="9"/>
        <v>4162.954123405481</v>
      </c>
      <c r="N31" s="32">
        <f t="shared" si="9"/>
        <v>4344.504033719297</v>
      </c>
      <c r="O31" s="33">
        <v>4533.972</v>
      </c>
      <c r="P31" s="32">
        <v>4731.703</v>
      </c>
      <c r="Q31" s="32">
        <v>4938.057</v>
      </c>
      <c r="R31" s="32">
        <v>5153.41</v>
      </c>
      <c r="S31" s="21"/>
      <c r="T31" s="46">
        <f>SUM(I31:R31)</f>
        <v>42622.159079122386</v>
      </c>
    </row>
    <row r="32" spans="1:20" ht="15.75">
      <c r="A32" s="55"/>
      <c r="B32" s="31" t="s">
        <v>3</v>
      </c>
      <c r="C32" s="31"/>
      <c r="D32" s="32">
        <f aca="true" t="shared" si="10" ref="D32:N32">D8-D26</f>
        <v>3282.907</v>
      </c>
      <c r="E32" s="32">
        <f t="shared" si="10"/>
        <v>3488.766</v>
      </c>
      <c r="F32" s="32">
        <f t="shared" si="10"/>
        <v>3389.7990000000004</v>
      </c>
      <c r="G32" s="32">
        <f t="shared" si="10"/>
        <v>3437.43</v>
      </c>
      <c r="H32" s="32">
        <f t="shared" si="10"/>
        <v>3553.876</v>
      </c>
      <c r="I32" s="32">
        <f t="shared" si="10"/>
        <v>3695.373</v>
      </c>
      <c r="J32" s="32">
        <f t="shared" si="10"/>
        <v>3915.4399999999996</v>
      </c>
      <c r="K32" s="32">
        <f t="shared" si="10"/>
        <v>4068.8360000000002</v>
      </c>
      <c r="L32" s="32">
        <f t="shared" si="10"/>
        <v>4214.582</v>
      </c>
      <c r="M32" s="32">
        <f t="shared" si="10"/>
        <v>4450.987</v>
      </c>
      <c r="N32" s="32">
        <f t="shared" si="10"/>
        <v>4661.808000000001</v>
      </c>
      <c r="O32" s="33">
        <v>4882.615</v>
      </c>
      <c r="P32" s="32">
        <v>5164.782</v>
      </c>
      <c r="Q32" s="32">
        <v>5359.376</v>
      </c>
      <c r="R32" s="32">
        <v>5555.618</v>
      </c>
      <c r="S32" s="21"/>
      <c r="T32" s="46">
        <f>SUM(I32:R32)</f>
        <v>45969.417</v>
      </c>
    </row>
    <row r="33" spans="1:20" ht="15.75">
      <c r="A33" s="55"/>
      <c r="B33" s="31" t="s">
        <v>4</v>
      </c>
      <c r="C33" s="31"/>
      <c r="D33" s="34">
        <f aca="true" t="shared" si="11" ref="D33:N33">D9-D27</f>
        <v>202.356</v>
      </c>
      <c r="E33" s="34">
        <f t="shared" si="11"/>
        <v>226.92336956825048</v>
      </c>
      <c r="F33" s="34">
        <f t="shared" si="11"/>
        <v>267.5094061876087</v>
      </c>
      <c r="G33" s="34">
        <f t="shared" si="11"/>
        <v>349.738785313891</v>
      </c>
      <c r="H33" s="34">
        <f t="shared" si="11"/>
        <v>455.8727502622598</v>
      </c>
      <c r="I33" s="34">
        <f t="shared" si="11"/>
        <v>560.4546735783077</v>
      </c>
      <c r="J33" s="34">
        <f t="shared" si="11"/>
        <v>657.3879065600535</v>
      </c>
      <c r="K33" s="34">
        <f t="shared" si="11"/>
        <v>742.3127579836628</v>
      </c>
      <c r="L33" s="34">
        <f t="shared" si="11"/>
        <v>822.4470474936825</v>
      </c>
      <c r="M33" s="34">
        <f t="shared" si="11"/>
        <v>901.9368328238006</v>
      </c>
      <c r="N33" s="34">
        <f t="shared" si="11"/>
        <v>987.4273853677888</v>
      </c>
      <c r="O33" s="35">
        <v>1082.385</v>
      </c>
      <c r="P33" s="34">
        <v>1187.925</v>
      </c>
      <c r="Q33" s="34">
        <v>1305.298</v>
      </c>
      <c r="R33" s="34">
        <v>1435.915</v>
      </c>
      <c r="S33" s="22"/>
      <c r="T33" s="51">
        <f>SUM(I33:R33)</f>
        <v>9683.489603807295</v>
      </c>
    </row>
    <row r="34" spans="1:20" ht="15.75">
      <c r="A34" s="55"/>
      <c r="B34" s="31" t="s">
        <v>5</v>
      </c>
      <c r="C34" s="31"/>
      <c r="D34" s="32">
        <f>D32+D33</f>
        <v>3485.263</v>
      </c>
      <c r="E34" s="32">
        <f aca="true" t="shared" si="12" ref="E34:R34">E32+E33</f>
        <v>3715.6893695682506</v>
      </c>
      <c r="F34" s="32">
        <f t="shared" si="12"/>
        <v>3657.3084061876093</v>
      </c>
      <c r="G34" s="32">
        <f t="shared" si="12"/>
        <v>3787.168785313891</v>
      </c>
      <c r="H34" s="32">
        <f t="shared" si="12"/>
        <v>4009.74875026226</v>
      </c>
      <c r="I34" s="32">
        <f t="shared" si="12"/>
        <v>4255.827673578307</v>
      </c>
      <c r="J34" s="32">
        <f t="shared" si="12"/>
        <v>4572.827906560053</v>
      </c>
      <c r="K34" s="32">
        <f t="shared" si="12"/>
        <v>4811.148757983663</v>
      </c>
      <c r="L34" s="32">
        <f t="shared" si="12"/>
        <v>5037.029047493683</v>
      </c>
      <c r="M34" s="32">
        <f t="shared" si="12"/>
        <v>5352.923832823801</v>
      </c>
      <c r="N34" s="32">
        <f t="shared" si="12"/>
        <v>5649.23538536779</v>
      </c>
      <c r="O34" s="33">
        <f t="shared" si="12"/>
        <v>5965</v>
      </c>
      <c r="P34" s="32">
        <f t="shared" si="12"/>
        <v>6352.707</v>
      </c>
      <c r="Q34" s="32">
        <f t="shared" si="12"/>
        <v>6664.674</v>
      </c>
      <c r="R34" s="32">
        <f t="shared" si="12"/>
        <v>6991.533</v>
      </c>
      <c r="S34" s="21"/>
      <c r="T34" s="46">
        <f>SUM(I34:R34)</f>
        <v>55652.90660380729</v>
      </c>
    </row>
    <row r="35" spans="1:20" ht="16.5" thickBot="1">
      <c r="A35" s="56"/>
      <c r="B35" s="57" t="s">
        <v>6</v>
      </c>
      <c r="C35" s="58"/>
      <c r="D35" s="59">
        <f aca="true" t="shared" si="13" ref="D35:R35">D31-D34</f>
        <v>-1341.9575790688232</v>
      </c>
      <c r="E35" s="59">
        <f t="shared" si="13"/>
        <v>-1348.141645304875</v>
      </c>
      <c r="F35" s="59">
        <f t="shared" si="13"/>
        <v>-1051.2507462933881</v>
      </c>
      <c r="G35" s="59">
        <f t="shared" si="13"/>
        <v>-920.2681104028675</v>
      </c>
      <c r="H35" s="59">
        <f t="shared" si="13"/>
        <v>-798.3472340978019</v>
      </c>
      <c r="I35" s="59">
        <f t="shared" si="13"/>
        <v>-861.7048440577278</v>
      </c>
      <c r="J35" s="59">
        <f t="shared" si="13"/>
        <v>-978.1138004553377</v>
      </c>
      <c r="K35" s="59">
        <f t="shared" si="13"/>
        <v>-1020.7934078978919</v>
      </c>
      <c r="L35" s="59">
        <f t="shared" si="13"/>
        <v>-1058.6624112071408</v>
      </c>
      <c r="M35" s="59">
        <f t="shared" si="13"/>
        <v>-1189.9697094183193</v>
      </c>
      <c r="N35" s="59">
        <f t="shared" si="13"/>
        <v>-1304.7313516484928</v>
      </c>
      <c r="O35" s="60">
        <f t="shared" si="13"/>
        <v>-1431.0280000000002</v>
      </c>
      <c r="P35" s="59">
        <f t="shared" si="13"/>
        <v>-1621.004</v>
      </c>
      <c r="Q35" s="59">
        <f t="shared" si="13"/>
        <v>-1726.6170000000002</v>
      </c>
      <c r="R35" s="59">
        <f t="shared" si="13"/>
        <v>-1838.1230000000005</v>
      </c>
      <c r="S35" s="52"/>
      <c r="T35" s="53">
        <f>SUM(I35:R35)</f>
        <v>-13030.74752468491</v>
      </c>
    </row>
    <row r="36" spans="1:20" ht="17.25" thickBot="1" thickTop="1">
      <c r="A36" s="21"/>
      <c r="B36" s="21"/>
      <c r="C36" s="61"/>
      <c r="D36" s="21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11"/>
      <c r="T36" s="21"/>
    </row>
    <row r="37" spans="1:20" ht="17.25" thickTop="1">
      <c r="A37" s="64" t="s">
        <v>49</v>
      </c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P37" s="67"/>
      <c r="Q37" s="67"/>
      <c r="R37" s="67"/>
      <c r="S37" s="65"/>
      <c r="T37" s="68"/>
    </row>
    <row r="38" spans="1:20" ht="15.75">
      <c r="A38" s="69"/>
      <c r="B38" s="21"/>
      <c r="C38" s="21"/>
      <c r="D38" s="21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71"/>
      <c r="Q38" s="71"/>
      <c r="R38" s="71"/>
      <c r="S38" s="11"/>
      <c r="T38" s="72"/>
    </row>
    <row r="39" spans="1:20" ht="15.75">
      <c r="A39" s="73" t="s">
        <v>22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72"/>
    </row>
    <row r="40" spans="1:20" ht="15.75">
      <c r="A40" s="69"/>
      <c r="B40" s="21" t="s">
        <v>2</v>
      </c>
      <c r="C40" s="21"/>
      <c r="D40" s="29">
        <v>2162.706</v>
      </c>
      <c r="E40" s="29">
        <v>2303.466</v>
      </c>
      <c r="F40" s="7">
        <v>2450.164</v>
      </c>
      <c r="G40" s="29">
        <v>2774.0112458293997</v>
      </c>
      <c r="H40" s="29">
        <v>3028.767738890196</v>
      </c>
      <c r="I40" s="29">
        <v>3304.911426336446</v>
      </c>
      <c r="J40" s="29">
        <v>3481.126587500675</v>
      </c>
      <c r="K40" s="29">
        <v>3631.0217451910953</v>
      </c>
      <c r="L40" s="29">
        <v>3770.315354802931</v>
      </c>
      <c r="M40" s="29">
        <v>3932.192019673449</v>
      </c>
      <c r="N40" s="29">
        <v>4103.64329633124</v>
      </c>
      <c r="O40" s="29">
        <v>4288.241705712111</v>
      </c>
      <c r="P40" s="29">
        <v>4490.236586588894</v>
      </c>
      <c r="Q40" s="29">
        <v>4702.070135129254</v>
      </c>
      <c r="R40" s="29">
        <v>4926.143713439512</v>
      </c>
      <c r="S40" s="21"/>
      <c r="T40" s="74">
        <f>SUM(I40:R40)</f>
        <v>40629.9025707056</v>
      </c>
    </row>
    <row r="41" spans="1:20" ht="15.75">
      <c r="A41" s="69"/>
      <c r="B41" s="21" t="s">
        <v>3</v>
      </c>
      <c r="C41" s="21"/>
      <c r="D41" s="29">
        <f>D43-D42</f>
        <v>3260.885</v>
      </c>
      <c r="E41" s="29">
        <f>E43-E42</f>
        <v>3373.097</v>
      </c>
      <c r="F41" s="29">
        <f>F43-F42</f>
        <v>3316.719</v>
      </c>
      <c r="G41" s="29">
        <f>G43-G42</f>
        <v>3232.9410000000003</v>
      </c>
      <c r="H41" s="29">
        <f aca="true" t="shared" si="14" ref="H41:R41">H43-H42</f>
        <v>3310.2000000000003</v>
      </c>
      <c r="I41" s="29">
        <f t="shared" si="14"/>
        <v>3515.109</v>
      </c>
      <c r="J41" s="29">
        <f t="shared" si="14"/>
        <v>3694.2320000000004</v>
      </c>
      <c r="K41" s="29">
        <f t="shared" si="14"/>
        <v>3808.212</v>
      </c>
      <c r="L41" s="29">
        <f t="shared" si="14"/>
        <v>3931.426999999999</v>
      </c>
      <c r="M41" s="29">
        <f t="shared" si="14"/>
        <v>4115.94</v>
      </c>
      <c r="N41" s="29">
        <f t="shared" si="14"/>
        <v>4304.681</v>
      </c>
      <c r="O41" s="29">
        <f t="shared" si="14"/>
        <v>4505.828</v>
      </c>
      <c r="P41" s="29">
        <f t="shared" si="14"/>
        <v>4766.185</v>
      </c>
      <c r="Q41" s="29">
        <f t="shared" si="14"/>
        <v>4929.629999999999</v>
      </c>
      <c r="R41" s="29">
        <f t="shared" si="14"/>
        <v>5119.9349999999995</v>
      </c>
      <c r="S41" s="21"/>
      <c r="T41" s="74">
        <f>SUM(I41:R41)</f>
        <v>42691.179</v>
      </c>
    </row>
    <row r="42" spans="1:20" ht="15.75">
      <c r="A42" s="69"/>
      <c r="B42" s="21" t="s">
        <v>4</v>
      </c>
      <c r="C42" s="21"/>
      <c r="D42" s="29">
        <v>196.194</v>
      </c>
      <c r="E42" s="29">
        <v>229.962</v>
      </c>
      <c r="F42" s="7">
        <v>220.408</v>
      </c>
      <c r="G42" s="29">
        <v>221.323</v>
      </c>
      <c r="H42" s="29">
        <v>232.887</v>
      </c>
      <c r="I42" s="29">
        <v>268.109</v>
      </c>
      <c r="J42" s="29">
        <v>325.713</v>
      </c>
      <c r="K42" s="29">
        <v>403.507</v>
      </c>
      <c r="L42" s="29">
        <v>493.479</v>
      </c>
      <c r="M42" s="29">
        <v>568.514</v>
      </c>
      <c r="N42" s="29">
        <v>634.567</v>
      </c>
      <c r="O42" s="29">
        <v>694.245</v>
      </c>
      <c r="P42" s="29">
        <v>755.461</v>
      </c>
      <c r="Q42" s="29">
        <v>818.954</v>
      </c>
      <c r="R42" s="29">
        <v>879.818</v>
      </c>
      <c r="S42" s="21"/>
      <c r="T42" s="74">
        <f>SUM(I42:R42)</f>
        <v>5842.367</v>
      </c>
    </row>
    <row r="43" spans="1:20" ht="15.75">
      <c r="A43" s="69"/>
      <c r="B43" s="21" t="s">
        <v>5</v>
      </c>
      <c r="C43" s="21"/>
      <c r="D43" s="29">
        <v>3457.079</v>
      </c>
      <c r="E43" s="29">
        <v>3603.059</v>
      </c>
      <c r="F43" s="7">
        <v>3537.127</v>
      </c>
      <c r="G43" s="29">
        <v>3454.264</v>
      </c>
      <c r="H43" s="29">
        <v>3543.0870000000004</v>
      </c>
      <c r="I43" s="29">
        <v>3783.218</v>
      </c>
      <c r="J43" s="29">
        <v>4019.9450000000006</v>
      </c>
      <c r="K43" s="29">
        <v>4211.719</v>
      </c>
      <c r="L43" s="29">
        <v>4424.905999999999</v>
      </c>
      <c r="M43" s="29">
        <v>4684.454</v>
      </c>
      <c r="N43" s="29">
        <v>4939.248</v>
      </c>
      <c r="O43" s="29">
        <v>5200.073</v>
      </c>
      <c r="P43" s="29">
        <v>5521.646000000001</v>
      </c>
      <c r="Q43" s="29">
        <v>5748.583999999999</v>
      </c>
      <c r="R43" s="29">
        <v>5999.753</v>
      </c>
      <c r="S43" s="21"/>
      <c r="T43" s="74">
        <f>SUM(I43:R43)</f>
        <v>48533.546</v>
      </c>
    </row>
    <row r="44" spans="1:20" ht="15.75">
      <c r="A44" s="69"/>
      <c r="B44" s="21" t="s">
        <v>6</v>
      </c>
      <c r="C44" s="21"/>
      <c r="D44" s="29">
        <f>D40-D43</f>
        <v>-1294.373</v>
      </c>
      <c r="E44" s="29">
        <f>E40-E43</f>
        <v>-1299.5930000000003</v>
      </c>
      <c r="F44" s="29">
        <f>F40-F43</f>
        <v>-1086.9629999999997</v>
      </c>
      <c r="G44" s="29">
        <f>G40-G43</f>
        <v>-680.2527541706004</v>
      </c>
      <c r="H44" s="29">
        <f aca="true" t="shared" si="15" ref="H44:R44">H40-H43</f>
        <v>-514.3192611098043</v>
      </c>
      <c r="I44" s="29">
        <f t="shared" si="15"/>
        <v>-478.306573663554</v>
      </c>
      <c r="J44" s="29">
        <f t="shared" si="15"/>
        <v>-538.8184124993254</v>
      </c>
      <c r="K44" s="29">
        <f t="shared" si="15"/>
        <v>-580.6972548089047</v>
      </c>
      <c r="L44" s="29">
        <f t="shared" si="15"/>
        <v>-654.5906451970682</v>
      </c>
      <c r="M44" s="29">
        <f t="shared" si="15"/>
        <v>-752.2619803265507</v>
      </c>
      <c r="N44" s="29">
        <f t="shared" si="15"/>
        <v>-835.6047036687596</v>
      </c>
      <c r="O44" s="29">
        <f t="shared" si="15"/>
        <v>-911.8312942878892</v>
      </c>
      <c r="P44" s="29">
        <f t="shared" si="15"/>
        <v>-1031.4094134111065</v>
      </c>
      <c r="Q44" s="29">
        <f t="shared" si="15"/>
        <v>-1046.5138648707452</v>
      </c>
      <c r="R44" s="29">
        <f t="shared" si="15"/>
        <v>-1073.6092865604878</v>
      </c>
      <c r="S44" s="21"/>
      <c r="T44" s="74">
        <f>SUM(I44:R44)</f>
        <v>-7903.643429294391</v>
      </c>
    </row>
    <row r="45" spans="1:20" ht="15.75">
      <c r="A45" s="6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72"/>
    </row>
    <row r="46" spans="1:20" ht="15.75">
      <c r="A46" s="75" t="s">
        <v>23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76"/>
    </row>
    <row r="47" spans="1:20" ht="15.75">
      <c r="A47" s="77">
        <v>1</v>
      </c>
      <c r="B47" s="11" t="s">
        <v>63</v>
      </c>
      <c r="C47" s="11"/>
      <c r="D47" s="11"/>
      <c r="E47" s="11"/>
      <c r="F47" s="11"/>
      <c r="G47" s="14"/>
      <c r="H47" s="14">
        <v>-17.263784505665633</v>
      </c>
      <c r="I47" s="14">
        <v>-39.390737011672094</v>
      </c>
      <c r="J47" s="14">
        <v>-39.45755290172485</v>
      </c>
      <c r="K47" s="14">
        <v>-40.6587082823979</v>
      </c>
      <c r="L47" s="14">
        <v>-46.62216211461993</v>
      </c>
      <c r="M47" s="14">
        <v>-73.65641970710362</v>
      </c>
      <c r="N47" s="14">
        <v>-76.00956198070878</v>
      </c>
      <c r="O47" s="14">
        <v>-78.30631623477444</v>
      </c>
      <c r="P47" s="14">
        <v>-81.42873744025846</v>
      </c>
      <c r="Q47" s="14">
        <v>-85.61927712649207</v>
      </c>
      <c r="R47" s="14">
        <v>-88.61317422615963</v>
      </c>
      <c r="S47" s="14"/>
      <c r="T47" s="78">
        <f>SUM(I47:R47)</f>
        <v>-649.7626470259117</v>
      </c>
    </row>
    <row r="48" spans="1:20" ht="15.75">
      <c r="A48" s="77"/>
      <c r="B48" s="11" t="s">
        <v>64</v>
      </c>
      <c r="C48" s="21"/>
      <c r="D48" s="11"/>
      <c r="E48" s="11"/>
      <c r="F48" s="11"/>
      <c r="G48" s="14"/>
      <c r="H48" s="14">
        <f>+H47-H49</f>
        <v>-17.207784505665632</v>
      </c>
      <c r="I48" s="14">
        <f>+I47-I49</f>
        <v>-39.317737011672094</v>
      </c>
      <c r="J48" s="14">
        <f aca="true" t="shared" si="16" ref="J48:R48">+J47-J49</f>
        <v>-39.38555290172485</v>
      </c>
      <c r="K48" s="14">
        <f t="shared" si="16"/>
        <v>-40.587708282397905</v>
      </c>
      <c r="L48" s="14">
        <f t="shared" si="16"/>
        <v>-46.551162114619935</v>
      </c>
      <c r="M48" s="14">
        <f t="shared" si="16"/>
        <v>-52.65741970710362</v>
      </c>
      <c r="N48" s="14">
        <f t="shared" si="16"/>
        <v>-55.02256198070878</v>
      </c>
      <c r="O48" s="14">
        <f t="shared" si="16"/>
        <v>-57.29431623477444</v>
      </c>
      <c r="P48" s="14">
        <f t="shared" si="16"/>
        <v>-60.332737440258455</v>
      </c>
      <c r="Q48" s="14">
        <f t="shared" si="16"/>
        <v>-64.52627712649206</v>
      </c>
      <c r="R48" s="14">
        <f t="shared" si="16"/>
        <v>-67.54417422615963</v>
      </c>
      <c r="S48" s="14"/>
      <c r="T48" s="78">
        <f>SUM(I48:R48)</f>
        <v>-523.2196470259119</v>
      </c>
    </row>
    <row r="49" spans="1:20" ht="15.75">
      <c r="A49" s="77"/>
      <c r="B49" s="11"/>
      <c r="C49" s="11" t="s">
        <v>65</v>
      </c>
      <c r="D49" s="11"/>
      <c r="E49" s="11"/>
      <c r="F49" s="11"/>
      <c r="G49" s="14"/>
      <c r="H49" s="14">
        <v>-0.056</v>
      </c>
      <c r="I49" s="14">
        <v>-0.073</v>
      </c>
      <c r="J49" s="14">
        <v>-0.072</v>
      </c>
      <c r="K49" s="14">
        <v>-0.071</v>
      </c>
      <c r="L49" s="14">
        <v>-0.071</v>
      </c>
      <c r="M49" s="14">
        <v>-20.999000000000002</v>
      </c>
      <c r="N49" s="14">
        <v>-20.987000000000002</v>
      </c>
      <c r="O49" s="14">
        <v>-21.012</v>
      </c>
      <c r="P49" s="14">
        <v>-21.096</v>
      </c>
      <c r="Q49" s="14">
        <v>-21.093</v>
      </c>
      <c r="R49" s="14">
        <v>-21.069</v>
      </c>
      <c r="S49" s="14"/>
      <c r="T49" s="78">
        <f>SUM(I49:R49)</f>
        <v>-126.543</v>
      </c>
    </row>
    <row r="50" spans="1:20" ht="15.75">
      <c r="A50" s="77">
        <v>2</v>
      </c>
      <c r="B50" s="11" t="s">
        <v>78</v>
      </c>
      <c r="C50" s="11"/>
      <c r="D50" s="11"/>
      <c r="E50" s="11"/>
      <c r="F50" s="11"/>
      <c r="G50" s="14"/>
      <c r="H50" s="14">
        <v>0</v>
      </c>
      <c r="I50" s="14">
        <v>10.480999999999995</v>
      </c>
      <c r="J50" s="14">
        <v>35.61699999999996</v>
      </c>
      <c r="K50" s="14">
        <v>49.28399999999999</v>
      </c>
      <c r="L50" s="14">
        <v>58.799999999999955</v>
      </c>
      <c r="M50" s="14">
        <v>64.40800000000002</v>
      </c>
      <c r="N50" s="14">
        <v>67.89499999999998</v>
      </c>
      <c r="O50" s="14">
        <v>70.15100000000007</v>
      </c>
      <c r="P50" s="14">
        <v>71.66799999999995</v>
      </c>
      <c r="Q50" s="14">
        <v>71.55499999999995</v>
      </c>
      <c r="R50" s="14">
        <v>72.45799999999997</v>
      </c>
      <c r="S50" s="14"/>
      <c r="T50" s="78">
        <f>SUM(I50:R50)</f>
        <v>572.3169999999998</v>
      </c>
    </row>
    <row r="51" spans="1:20" ht="15.75">
      <c r="A51" s="77">
        <v>3</v>
      </c>
      <c r="B51" s="11" t="s">
        <v>24</v>
      </c>
      <c r="C51" s="11"/>
      <c r="D51" s="11"/>
      <c r="E51" s="11"/>
      <c r="F51" s="11"/>
      <c r="G51" s="14"/>
      <c r="H51" s="14"/>
      <c r="I51" s="14"/>
      <c r="J51" s="14"/>
      <c r="K51" s="14"/>
      <c r="L51" s="14"/>
      <c r="M51" s="14"/>
      <c r="N51" s="14"/>
      <c r="O51" s="14"/>
      <c r="P51" s="14">
        <v>-6.066796416199013</v>
      </c>
      <c r="Q51" s="14">
        <v>-14.701287963932185</v>
      </c>
      <c r="R51" s="14">
        <v>-24.558796753151093</v>
      </c>
      <c r="S51" s="14"/>
      <c r="T51" s="78">
        <f>SUM(I51:R51)</f>
        <v>-45.32688113328229</v>
      </c>
    </row>
    <row r="52" spans="1:20" ht="15.75">
      <c r="A52" s="6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72"/>
    </row>
    <row r="53" spans="1:20" ht="15.75">
      <c r="A53" s="79"/>
      <c r="B53" s="10" t="s">
        <v>74</v>
      </c>
      <c r="C53" s="11"/>
      <c r="D53" s="11"/>
      <c r="E53" s="11"/>
      <c r="F53" s="11"/>
      <c r="G53" s="14"/>
      <c r="H53" s="14">
        <f aca="true" t="shared" si="17" ref="H53:R53">SUM(H47,H51,H50)</f>
        <v>-17.263784505665633</v>
      </c>
      <c r="I53" s="14">
        <f t="shared" si="17"/>
        <v>-28.9097370116721</v>
      </c>
      <c r="J53" s="14">
        <f t="shared" si="17"/>
        <v>-3.840552901724891</v>
      </c>
      <c r="K53" s="14">
        <f t="shared" si="17"/>
        <v>8.625291717602089</v>
      </c>
      <c r="L53" s="14">
        <f t="shared" si="17"/>
        <v>12.177837885380022</v>
      </c>
      <c r="M53" s="14">
        <f t="shared" si="17"/>
        <v>-9.248419707103608</v>
      </c>
      <c r="N53" s="14">
        <f t="shared" si="17"/>
        <v>-8.1145619807088</v>
      </c>
      <c r="O53" s="14">
        <f t="shared" si="17"/>
        <v>-8.155316234774375</v>
      </c>
      <c r="P53" s="14">
        <f t="shared" si="17"/>
        <v>-15.82753385645752</v>
      </c>
      <c r="Q53" s="14">
        <f t="shared" si="17"/>
        <v>-28.765565090424303</v>
      </c>
      <c r="R53" s="14">
        <f t="shared" si="17"/>
        <v>-40.713970979310744</v>
      </c>
      <c r="S53" s="14"/>
      <c r="T53" s="78">
        <f>SUM(I53:R53)</f>
        <v>-122.77252815919422</v>
      </c>
    </row>
    <row r="54" spans="1:20" ht="15.75">
      <c r="A54" s="69"/>
      <c r="B54" s="11"/>
      <c r="C54" s="10" t="s">
        <v>25</v>
      </c>
      <c r="D54" s="7"/>
      <c r="E54" s="19"/>
      <c r="F54" s="19"/>
      <c r="G54" s="19"/>
      <c r="H54" s="19">
        <v>-0.10876184238569349</v>
      </c>
      <c r="I54" s="19">
        <v>-0.3985724903956582</v>
      </c>
      <c r="J54" s="19">
        <v>-0.9047750214864051</v>
      </c>
      <c r="K54" s="19">
        <v>-1.1667693570558124</v>
      </c>
      <c r="L54" s="19">
        <v>-1.0435172285605814</v>
      </c>
      <c r="M54" s="19">
        <v>-1.1939104657597077</v>
      </c>
      <c r="N54" s="19">
        <v>-1.6477856673015254</v>
      </c>
      <c r="O54" s="19">
        <v>-2.1489503349277874</v>
      </c>
      <c r="P54" s="19">
        <v>-2.8092011380822313</v>
      </c>
      <c r="Q54" s="19">
        <v>-3.901310644810913</v>
      </c>
      <c r="R54" s="19">
        <v>-5.552779790169264</v>
      </c>
      <c r="S54" s="80"/>
      <c r="T54" s="81">
        <f>SUM(I54:R54)</f>
        <v>-20.767572138549887</v>
      </c>
    </row>
    <row r="55" spans="1:20" ht="15.75">
      <c r="A55" s="79"/>
      <c r="B55" s="21"/>
      <c r="C55" s="10" t="s">
        <v>11</v>
      </c>
      <c r="D55" s="11"/>
      <c r="E55" s="11"/>
      <c r="F55" s="11"/>
      <c r="G55" s="14"/>
      <c r="H55" s="14">
        <f>H53+H54</f>
        <v>-17.372546348051326</v>
      </c>
      <c r="I55" s="14">
        <f aca="true" t="shared" si="18" ref="I55:R55">I53+I54</f>
        <v>-29.308309502067758</v>
      </c>
      <c r="J55" s="14">
        <f t="shared" si="18"/>
        <v>-4.745327923211296</v>
      </c>
      <c r="K55" s="14">
        <f t="shared" si="18"/>
        <v>7.458522360546276</v>
      </c>
      <c r="L55" s="14">
        <f t="shared" si="18"/>
        <v>11.13432065681944</v>
      </c>
      <c r="M55" s="14">
        <f t="shared" si="18"/>
        <v>-10.442330172863315</v>
      </c>
      <c r="N55" s="14">
        <f t="shared" si="18"/>
        <v>-9.762347648010325</v>
      </c>
      <c r="O55" s="14">
        <f t="shared" si="18"/>
        <v>-10.304266569702163</v>
      </c>
      <c r="P55" s="14">
        <f t="shared" si="18"/>
        <v>-18.63673499453975</v>
      </c>
      <c r="Q55" s="14">
        <f t="shared" si="18"/>
        <v>-32.666875735235216</v>
      </c>
      <c r="R55" s="14">
        <f t="shared" si="18"/>
        <v>-46.26675076948001</v>
      </c>
      <c r="S55" s="14"/>
      <c r="T55" s="78">
        <f>SUM(I55:R55)</f>
        <v>-143.54010029774412</v>
      </c>
    </row>
    <row r="56" spans="1:20" ht="15.75">
      <c r="A56" s="79"/>
      <c r="B56" s="11"/>
      <c r="C56" s="11"/>
      <c r="D56" s="11"/>
      <c r="E56" s="11"/>
      <c r="F56" s="1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1"/>
      <c r="T56" s="76"/>
    </row>
    <row r="57" spans="1:20" ht="15.75">
      <c r="A57" s="75" t="s">
        <v>12</v>
      </c>
      <c r="B57" s="11"/>
      <c r="C57" s="11"/>
      <c r="D57" s="11"/>
      <c r="E57" s="11"/>
      <c r="F57" s="1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1"/>
      <c r="T57" s="76"/>
    </row>
    <row r="58" spans="1:20" ht="15.75">
      <c r="A58" s="79"/>
      <c r="B58" s="11" t="s">
        <v>26</v>
      </c>
      <c r="C58" s="11"/>
      <c r="D58" s="11"/>
      <c r="E58" s="11"/>
      <c r="F58" s="11"/>
      <c r="G58" s="14"/>
      <c r="H58" s="14">
        <f aca="true" t="shared" si="19" ref="H58:R58">H48</f>
        <v>-17.207784505665632</v>
      </c>
      <c r="I58" s="14">
        <f t="shared" si="19"/>
        <v>-39.317737011672094</v>
      </c>
      <c r="J58" s="14">
        <f t="shared" si="19"/>
        <v>-39.38555290172485</v>
      </c>
      <c r="K58" s="14">
        <f t="shared" si="19"/>
        <v>-40.587708282397905</v>
      </c>
      <c r="L58" s="14">
        <f t="shared" si="19"/>
        <v>-46.551162114619935</v>
      </c>
      <c r="M58" s="14">
        <f t="shared" si="19"/>
        <v>-52.65741970710362</v>
      </c>
      <c r="N58" s="14">
        <f t="shared" si="19"/>
        <v>-55.02256198070878</v>
      </c>
      <c r="O58" s="14">
        <f t="shared" si="19"/>
        <v>-57.29431623477444</v>
      </c>
      <c r="P58" s="14">
        <f t="shared" si="19"/>
        <v>-60.332737440258455</v>
      </c>
      <c r="Q58" s="14">
        <f t="shared" si="19"/>
        <v>-64.52627712649206</v>
      </c>
      <c r="R58" s="14">
        <f t="shared" si="19"/>
        <v>-67.54417422615963</v>
      </c>
      <c r="S58" s="11"/>
      <c r="T58" s="78">
        <f>SUM(I58:R58)</f>
        <v>-523.2196470259119</v>
      </c>
    </row>
    <row r="59" spans="1:20" ht="15.75">
      <c r="A59" s="79"/>
      <c r="B59" s="11" t="s">
        <v>3</v>
      </c>
      <c r="C59" s="11"/>
      <c r="D59" s="11"/>
      <c r="E59" s="11"/>
      <c r="F59" s="11"/>
      <c r="G59" s="14"/>
      <c r="H59" s="14">
        <f aca="true" t="shared" si="20" ref="H59:R59">SUM(H49:H51)</f>
        <v>-0.056</v>
      </c>
      <c r="I59" s="14">
        <f t="shared" si="20"/>
        <v>10.407999999999994</v>
      </c>
      <c r="J59" s="14">
        <f t="shared" si="20"/>
        <v>35.54499999999996</v>
      </c>
      <c r="K59" s="14">
        <f t="shared" si="20"/>
        <v>49.212999999999994</v>
      </c>
      <c r="L59" s="14">
        <f t="shared" si="20"/>
        <v>58.72899999999996</v>
      </c>
      <c r="M59" s="14">
        <f t="shared" si="20"/>
        <v>43.40900000000001</v>
      </c>
      <c r="N59" s="14">
        <f t="shared" si="20"/>
        <v>46.90799999999998</v>
      </c>
      <c r="O59" s="14">
        <f t="shared" si="20"/>
        <v>49.13900000000007</v>
      </c>
      <c r="P59" s="14">
        <f t="shared" si="20"/>
        <v>44.505203583800935</v>
      </c>
      <c r="Q59" s="14">
        <f t="shared" si="20"/>
        <v>35.76071203606776</v>
      </c>
      <c r="R59" s="14">
        <f t="shared" si="20"/>
        <v>26.830203246848875</v>
      </c>
      <c r="S59" s="11"/>
      <c r="T59" s="78">
        <f>SUM(I59:R59)</f>
        <v>400.4471188667176</v>
      </c>
    </row>
    <row r="60" spans="1:20" ht="15.75">
      <c r="A60" s="79"/>
      <c r="B60" s="11" t="s">
        <v>4</v>
      </c>
      <c r="C60" s="11"/>
      <c r="D60" s="11"/>
      <c r="E60" s="11"/>
      <c r="F60" s="11"/>
      <c r="G60" s="14"/>
      <c r="H60" s="80">
        <f aca="true" t="shared" si="21" ref="H60:R60">H54</f>
        <v>-0.10876184238569349</v>
      </c>
      <c r="I60" s="80">
        <f t="shared" si="21"/>
        <v>-0.3985724903956582</v>
      </c>
      <c r="J60" s="80">
        <f t="shared" si="21"/>
        <v>-0.9047750214864051</v>
      </c>
      <c r="K60" s="80">
        <f t="shared" si="21"/>
        <v>-1.1667693570558124</v>
      </c>
      <c r="L60" s="80">
        <f t="shared" si="21"/>
        <v>-1.0435172285605814</v>
      </c>
      <c r="M60" s="80">
        <f t="shared" si="21"/>
        <v>-1.1939104657597077</v>
      </c>
      <c r="N60" s="80">
        <f t="shared" si="21"/>
        <v>-1.6477856673015254</v>
      </c>
      <c r="O60" s="80">
        <f t="shared" si="21"/>
        <v>-2.1489503349277874</v>
      </c>
      <c r="P60" s="80">
        <f t="shared" si="21"/>
        <v>-2.8092011380822313</v>
      </c>
      <c r="Q60" s="80">
        <f t="shared" si="21"/>
        <v>-3.901310644810913</v>
      </c>
      <c r="R60" s="80">
        <f t="shared" si="21"/>
        <v>-5.552779790169264</v>
      </c>
      <c r="S60" s="11"/>
      <c r="T60" s="81">
        <f>SUM(I60:R60)</f>
        <v>-20.767572138549887</v>
      </c>
    </row>
    <row r="61" spans="1:20" ht="15.75">
      <c r="A61" s="79"/>
      <c r="B61" s="11" t="s">
        <v>5</v>
      </c>
      <c r="C61" s="11"/>
      <c r="D61" s="11"/>
      <c r="E61" s="11"/>
      <c r="F61" s="11"/>
      <c r="G61" s="14"/>
      <c r="H61" s="14">
        <f aca="true" t="shared" si="22" ref="H61:R61">H59+H60</f>
        <v>-0.1647618423856935</v>
      </c>
      <c r="I61" s="14">
        <f t="shared" si="22"/>
        <v>10.009427509604336</v>
      </c>
      <c r="J61" s="14">
        <f t="shared" si="22"/>
        <v>34.64022497851355</v>
      </c>
      <c r="K61" s="14">
        <f t="shared" si="22"/>
        <v>48.04623064294418</v>
      </c>
      <c r="L61" s="14">
        <f t="shared" si="22"/>
        <v>57.685482771439375</v>
      </c>
      <c r="M61" s="14">
        <f t="shared" si="22"/>
        <v>42.215089534240306</v>
      </c>
      <c r="N61" s="14">
        <f t="shared" si="22"/>
        <v>45.26021433269845</v>
      </c>
      <c r="O61" s="14">
        <f t="shared" si="22"/>
        <v>46.99004966507228</v>
      </c>
      <c r="P61" s="14">
        <f t="shared" si="22"/>
        <v>41.696002445718705</v>
      </c>
      <c r="Q61" s="14">
        <f t="shared" si="22"/>
        <v>31.859401391256846</v>
      </c>
      <c r="R61" s="14">
        <f t="shared" si="22"/>
        <v>21.27742345667961</v>
      </c>
      <c r="S61" s="11"/>
      <c r="T61" s="78">
        <f>SUM(I61:R61)</f>
        <v>379.6795467281676</v>
      </c>
    </row>
    <row r="62" spans="1:20" ht="15.75">
      <c r="A62" s="7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1"/>
      <c r="T62" s="72"/>
    </row>
    <row r="63" spans="1:20" ht="15.75">
      <c r="A63" s="88" t="s">
        <v>79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21"/>
      <c r="T63" s="72"/>
    </row>
    <row r="64" spans="1:20" ht="15.75">
      <c r="A64" s="84"/>
      <c r="B64" s="31" t="s">
        <v>2</v>
      </c>
      <c r="C64" s="31"/>
      <c r="D64" s="32">
        <f aca="true" t="shared" si="23" ref="D64:F68">D40</f>
        <v>2162.706</v>
      </c>
      <c r="E64" s="32">
        <f t="shared" si="23"/>
        <v>2303.466</v>
      </c>
      <c r="F64" s="32">
        <f t="shared" si="23"/>
        <v>2450.164</v>
      </c>
      <c r="G64" s="32">
        <f aca="true" t="shared" si="24" ref="G64:R64">G40+G58</f>
        <v>2774.0112458293997</v>
      </c>
      <c r="H64" s="32">
        <f t="shared" si="24"/>
        <v>3011.5599543845306</v>
      </c>
      <c r="I64" s="32">
        <f t="shared" si="24"/>
        <v>3265.5936893247735</v>
      </c>
      <c r="J64" s="32">
        <f t="shared" si="24"/>
        <v>3441.74103459895</v>
      </c>
      <c r="K64" s="32">
        <f t="shared" si="24"/>
        <v>3590.434036908697</v>
      </c>
      <c r="L64" s="32">
        <f t="shared" si="24"/>
        <v>3723.764192688311</v>
      </c>
      <c r="M64" s="32">
        <f t="shared" si="24"/>
        <v>3879.5345999663455</v>
      </c>
      <c r="N64" s="32">
        <f t="shared" si="24"/>
        <v>4048.620734350531</v>
      </c>
      <c r="O64" s="32">
        <f t="shared" si="24"/>
        <v>4230.947389477336</v>
      </c>
      <c r="P64" s="32">
        <f t="shared" si="24"/>
        <v>4429.903849148635</v>
      </c>
      <c r="Q64" s="32">
        <f t="shared" si="24"/>
        <v>4637.543858002761</v>
      </c>
      <c r="R64" s="32">
        <f t="shared" si="24"/>
        <v>4858.599539213352</v>
      </c>
      <c r="S64" s="21"/>
      <c r="T64" s="74">
        <f>SUM(I64:R64)</f>
        <v>40106.68292367969</v>
      </c>
    </row>
    <row r="65" spans="1:20" ht="15.75">
      <c r="A65" s="84"/>
      <c r="B65" s="31" t="s">
        <v>3</v>
      </c>
      <c r="C65" s="31"/>
      <c r="D65" s="32">
        <f t="shared" si="23"/>
        <v>3260.885</v>
      </c>
      <c r="E65" s="32">
        <f t="shared" si="23"/>
        <v>3373.097</v>
      </c>
      <c r="F65" s="32">
        <f t="shared" si="23"/>
        <v>3316.719</v>
      </c>
      <c r="G65" s="32">
        <f aca="true" t="shared" si="25" ref="G65:R65">G41-G59</f>
        <v>3232.9410000000003</v>
      </c>
      <c r="H65" s="32">
        <f t="shared" si="25"/>
        <v>3310.2560000000003</v>
      </c>
      <c r="I65" s="32">
        <f t="shared" si="25"/>
        <v>3504.701</v>
      </c>
      <c r="J65" s="32">
        <f t="shared" si="25"/>
        <v>3658.6870000000004</v>
      </c>
      <c r="K65" s="32">
        <f t="shared" si="25"/>
        <v>3758.999</v>
      </c>
      <c r="L65" s="32">
        <f t="shared" si="25"/>
        <v>3872.6979999999994</v>
      </c>
      <c r="M65" s="32">
        <f t="shared" si="25"/>
        <v>4072.5309999999995</v>
      </c>
      <c r="N65" s="32">
        <f t="shared" si="25"/>
        <v>4257.772999999999</v>
      </c>
      <c r="O65" s="32">
        <f t="shared" si="25"/>
        <v>4456.689</v>
      </c>
      <c r="P65" s="32">
        <f t="shared" si="25"/>
        <v>4721.6797964162</v>
      </c>
      <c r="Q65" s="32">
        <f t="shared" si="25"/>
        <v>4893.869287963931</v>
      </c>
      <c r="R65" s="32">
        <f t="shared" si="25"/>
        <v>5093.10479675315</v>
      </c>
      <c r="S65" s="21"/>
      <c r="T65" s="74">
        <f>SUM(I65:R65)</f>
        <v>42290.73188113327</v>
      </c>
    </row>
    <row r="66" spans="1:20" ht="15.75">
      <c r="A66" s="84"/>
      <c r="B66" s="31" t="s">
        <v>4</v>
      </c>
      <c r="C66" s="31"/>
      <c r="D66" s="32">
        <f t="shared" si="23"/>
        <v>196.194</v>
      </c>
      <c r="E66" s="32">
        <f t="shared" si="23"/>
        <v>229.962</v>
      </c>
      <c r="F66" s="32">
        <f t="shared" si="23"/>
        <v>220.408</v>
      </c>
      <c r="G66" s="32">
        <f aca="true" t="shared" si="26" ref="G66:R66">G42-G60</f>
        <v>221.323</v>
      </c>
      <c r="H66" s="32">
        <f t="shared" si="26"/>
        <v>232.9957618423857</v>
      </c>
      <c r="I66" s="32">
        <f t="shared" si="26"/>
        <v>268.50757249039566</v>
      </c>
      <c r="J66" s="32">
        <f t="shared" si="26"/>
        <v>326.6177750214864</v>
      </c>
      <c r="K66" s="32">
        <f t="shared" si="26"/>
        <v>404.6737693570558</v>
      </c>
      <c r="L66" s="32">
        <f t="shared" si="26"/>
        <v>494.52251722856056</v>
      </c>
      <c r="M66" s="32">
        <f t="shared" si="26"/>
        <v>569.7079104657597</v>
      </c>
      <c r="N66" s="32">
        <f t="shared" si="26"/>
        <v>636.2147856673015</v>
      </c>
      <c r="O66" s="32">
        <f t="shared" si="26"/>
        <v>696.3939503349278</v>
      </c>
      <c r="P66" s="32">
        <f t="shared" si="26"/>
        <v>758.2702011380823</v>
      </c>
      <c r="Q66" s="32">
        <f t="shared" si="26"/>
        <v>822.8553106448109</v>
      </c>
      <c r="R66" s="32">
        <f t="shared" si="26"/>
        <v>885.3707797901692</v>
      </c>
      <c r="S66" s="21"/>
      <c r="T66" s="74">
        <f>SUM(I66:R66)</f>
        <v>5863.13457213855</v>
      </c>
    </row>
    <row r="67" spans="1:20" ht="15.75">
      <c r="A67" s="84"/>
      <c r="B67" s="31" t="s">
        <v>5</v>
      </c>
      <c r="C67" s="31"/>
      <c r="D67" s="32">
        <f t="shared" si="23"/>
        <v>3457.079</v>
      </c>
      <c r="E67" s="32">
        <f t="shared" si="23"/>
        <v>3603.059</v>
      </c>
      <c r="F67" s="32">
        <f t="shared" si="23"/>
        <v>3537.127</v>
      </c>
      <c r="G67" s="32">
        <f>G65+G66</f>
        <v>3454.264</v>
      </c>
      <c r="H67" s="32">
        <f aca="true" t="shared" si="27" ref="H67:R67">H65+H66</f>
        <v>3543.251761842386</v>
      </c>
      <c r="I67" s="32">
        <f t="shared" si="27"/>
        <v>3773.2085724903955</v>
      </c>
      <c r="J67" s="32">
        <f t="shared" si="27"/>
        <v>3985.304775021487</v>
      </c>
      <c r="K67" s="32">
        <f t="shared" si="27"/>
        <v>4163.672769357056</v>
      </c>
      <c r="L67" s="32">
        <f t="shared" si="27"/>
        <v>4367.22051722856</v>
      </c>
      <c r="M67" s="32">
        <f t="shared" si="27"/>
        <v>4642.23891046576</v>
      </c>
      <c r="N67" s="32">
        <f t="shared" si="27"/>
        <v>4893.987785667301</v>
      </c>
      <c r="O67" s="32">
        <f t="shared" si="27"/>
        <v>5153.082950334928</v>
      </c>
      <c r="P67" s="32">
        <f t="shared" si="27"/>
        <v>5479.949997554282</v>
      </c>
      <c r="Q67" s="32">
        <f t="shared" si="27"/>
        <v>5716.724598608742</v>
      </c>
      <c r="R67" s="32">
        <f t="shared" si="27"/>
        <v>5978.475576543319</v>
      </c>
      <c r="S67" s="21"/>
      <c r="T67" s="74">
        <f>SUM(I67:R67)</f>
        <v>48153.86645327183</v>
      </c>
    </row>
    <row r="68" spans="1:20" ht="16.5" thickBot="1">
      <c r="A68" s="85"/>
      <c r="B68" s="86" t="s">
        <v>6</v>
      </c>
      <c r="C68" s="86"/>
      <c r="D68" s="87">
        <f t="shared" si="23"/>
        <v>-1294.373</v>
      </c>
      <c r="E68" s="87">
        <f t="shared" si="23"/>
        <v>-1299.5930000000003</v>
      </c>
      <c r="F68" s="87">
        <f t="shared" si="23"/>
        <v>-1086.9629999999997</v>
      </c>
      <c r="G68" s="87">
        <f>G64-G67</f>
        <v>-680.2527541706004</v>
      </c>
      <c r="H68" s="87">
        <f aca="true" t="shared" si="28" ref="H68:Q68">H64-H67</f>
        <v>-531.6918074578552</v>
      </c>
      <c r="I68" s="87">
        <f t="shared" si="28"/>
        <v>-507.6148831656219</v>
      </c>
      <c r="J68" s="87">
        <f t="shared" si="28"/>
        <v>-543.5637404225367</v>
      </c>
      <c r="K68" s="87">
        <f t="shared" si="28"/>
        <v>-573.2387324483584</v>
      </c>
      <c r="L68" s="87">
        <f t="shared" si="28"/>
        <v>-643.4563245402492</v>
      </c>
      <c r="M68" s="87">
        <f t="shared" si="28"/>
        <v>-762.7043104994141</v>
      </c>
      <c r="N68" s="87">
        <f t="shared" si="28"/>
        <v>-845.3670513167699</v>
      </c>
      <c r="O68" s="87">
        <f t="shared" si="28"/>
        <v>-922.1355608575914</v>
      </c>
      <c r="P68" s="87">
        <f t="shared" si="28"/>
        <v>-1050.0461484056468</v>
      </c>
      <c r="Q68" s="87">
        <f t="shared" si="28"/>
        <v>-1079.1807406059806</v>
      </c>
      <c r="R68" s="87">
        <f>R64-R67</f>
        <v>-1119.8760373299674</v>
      </c>
      <c r="S68" s="82"/>
      <c r="T68" s="83">
        <f>SUM(I68:R68)</f>
        <v>-8047.183529592136</v>
      </c>
    </row>
    <row r="69" spans="1:20" ht="17.25" thickBot="1" thickTop="1">
      <c r="A69" s="21"/>
      <c r="B69" s="21"/>
      <c r="C69" s="61"/>
      <c r="D69" s="21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11"/>
      <c r="T69" s="21"/>
    </row>
    <row r="70" spans="1:20" ht="16.5" customHeight="1" thickTop="1">
      <c r="A70" s="89" t="s">
        <v>70</v>
      </c>
      <c r="B70" s="90"/>
      <c r="C70" s="90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0"/>
      <c r="T70" s="92"/>
    </row>
    <row r="71" spans="1:20" ht="15.75">
      <c r="A71" s="93"/>
      <c r="B71" s="11"/>
      <c r="C71" s="11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21"/>
      <c r="T71" s="94"/>
    </row>
    <row r="72" spans="1:20" ht="15.75">
      <c r="A72" s="93"/>
      <c r="B72" s="11"/>
      <c r="C72" s="11" t="s">
        <v>66</v>
      </c>
      <c r="D72" s="7">
        <f aca="true" t="shared" si="29" ref="D72:R72">D31-D64</f>
        <v>-19.40057906882339</v>
      </c>
      <c r="E72" s="7">
        <f t="shared" si="29"/>
        <v>64.08172426337569</v>
      </c>
      <c r="F72" s="7">
        <f t="shared" si="29"/>
        <v>155.89365989422095</v>
      </c>
      <c r="G72" s="7">
        <f t="shared" si="29"/>
        <v>92.8894290816238</v>
      </c>
      <c r="H72" s="7">
        <f t="shared" si="29"/>
        <v>199.84156177992736</v>
      </c>
      <c r="I72" s="7">
        <f t="shared" si="29"/>
        <v>128.52914019580612</v>
      </c>
      <c r="J72" s="7">
        <f t="shared" si="29"/>
        <v>152.9730715057649</v>
      </c>
      <c r="K72" s="7">
        <f t="shared" si="29"/>
        <v>199.9213131770739</v>
      </c>
      <c r="L72" s="7">
        <f t="shared" si="29"/>
        <v>254.60244359823082</v>
      </c>
      <c r="M72" s="7">
        <f t="shared" si="29"/>
        <v>283.4195234391359</v>
      </c>
      <c r="N72" s="7">
        <f t="shared" si="29"/>
        <v>295.8832993687656</v>
      </c>
      <c r="O72" s="7">
        <f t="shared" si="29"/>
        <v>303.02461052266335</v>
      </c>
      <c r="P72" s="7">
        <f t="shared" si="29"/>
        <v>301.7991508513651</v>
      </c>
      <c r="Q72" s="7">
        <f t="shared" si="29"/>
        <v>300.51314199723856</v>
      </c>
      <c r="R72" s="7">
        <f t="shared" si="29"/>
        <v>294.81046078664804</v>
      </c>
      <c r="S72" s="24"/>
      <c r="T72" s="95">
        <f>SUM(I72:R72)</f>
        <v>2515.4761554426923</v>
      </c>
    </row>
    <row r="73" spans="1:20" ht="15.75">
      <c r="A73" s="93"/>
      <c r="B73" s="11"/>
      <c r="C73" s="11" t="s">
        <v>53</v>
      </c>
      <c r="D73" s="7">
        <f aca="true" t="shared" si="30" ref="D73:R73">D65-D32</f>
        <v>-22.021999999999935</v>
      </c>
      <c r="E73" s="7">
        <f t="shared" si="30"/>
        <v>-115.66899999999987</v>
      </c>
      <c r="F73" s="7">
        <f t="shared" si="30"/>
        <v>-73.08000000000038</v>
      </c>
      <c r="G73" s="7">
        <f t="shared" si="30"/>
        <v>-204.48899999999958</v>
      </c>
      <c r="H73" s="7">
        <f t="shared" si="30"/>
        <v>-243.6199999999999</v>
      </c>
      <c r="I73" s="7">
        <f t="shared" si="30"/>
        <v>-190.67200000000003</v>
      </c>
      <c r="J73" s="7">
        <f t="shared" si="30"/>
        <v>-256.75299999999925</v>
      </c>
      <c r="K73" s="7">
        <f t="shared" si="30"/>
        <v>-309.83700000000044</v>
      </c>
      <c r="L73" s="7">
        <f t="shared" si="30"/>
        <v>-341.8840000000009</v>
      </c>
      <c r="M73" s="7">
        <f t="shared" si="30"/>
        <v>-378.4560000000006</v>
      </c>
      <c r="N73" s="7">
        <f t="shared" si="30"/>
        <v>-404.0350000000017</v>
      </c>
      <c r="O73" s="7">
        <f t="shared" si="30"/>
        <v>-425.9259999999995</v>
      </c>
      <c r="P73" s="7">
        <f t="shared" si="30"/>
        <v>-443.1022035838005</v>
      </c>
      <c r="Q73" s="7">
        <f t="shared" si="30"/>
        <v>-465.5067120360691</v>
      </c>
      <c r="R73" s="7">
        <f t="shared" si="30"/>
        <v>-462.51320324685</v>
      </c>
      <c r="S73" s="24"/>
      <c r="T73" s="95">
        <f>SUM(I73:R73)</f>
        <v>-3678.685118866722</v>
      </c>
    </row>
    <row r="74" spans="1:20" ht="15.75">
      <c r="A74" s="93"/>
      <c r="B74" s="11"/>
      <c r="C74" s="11" t="s">
        <v>54</v>
      </c>
      <c r="D74" s="7">
        <f aca="true" t="shared" si="31" ref="D74:R74">D66-D33</f>
        <v>-6.162000000000006</v>
      </c>
      <c r="E74" s="7">
        <f t="shared" si="31"/>
        <v>3.0386304317495103</v>
      </c>
      <c r="F74" s="7">
        <f t="shared" si="31"/>
        <v>-47.10140618760872</v>
      </c>
      <c r="G74" s="7">
        <f t="shared" si="31"/>
        <v>-128.415785313891</v>
      </c>
      <c r="H74" s="7">
        <f t="shared" si="31"/>
        <v>-222.8769884198741</v>
      </c>
      <c r="I74" s="7">
        <f t="shared" si="31"/>
        <v>-291.9471010879121</v>
      </c>
      <c r="J74" s="7">
        <f t="shared" si="31"/>
        <v>-330.77013153856706</v>
      </c>
      <c r="K74" s="7">
        <f t="shared" si="31"/>
        <v>-337.638988626607</v>
      </c>
      <c r="L74" s="7">
        <f t="shared" si="31"/>
        <v>-327.9245302651219</v>
      </c>
      <c r="M74" s="7">
        <f t="shared" si="31"/>
        <v>-332.2289223580409</v>
      </c>
      <c r="N74" s="7">
        <f t="shared" si="31"/>
        <v>-351.2125997004873</v>
      </c>
      <c r="O74" s="7">
        <f t="shared" si="31"/>
        <v>-385.9910496650722</v>
      </c>
      <c r="P74" s="7">
        <f t="shared" si="31"/>
        <v>-429.6547988619177</v>
      </c>
      <c r="Q74" s="7">
        <f t="shared" si="31"/>
        <v>-482.44268935518915</v>
      </c>
      <c r="R74" s="7">
        <f t="shared" si="31"/>
        <v>-550.5442202098308</v>
      </c>
      <c r="S74" s="24"/>
      <c r="T74" s="95">
        <f>SUM(I74:R74)</f>
        <v>-3820.355031668746</v>
      </c>
    </row>
    <row r="75" spans="1:20" ht="15.75">
      <c r="A75" s="93"/>
      <c r="B75" s="11"/>
      <c r="C75" s="11" t="s">
        <v>55</v>
      </c>
      <c r="D75" s="7">
        <f>D73+D74</f>
        <v>-28.18399999999994</v>
      </c>
      <c r="E75" s="7">
        <f aca="true" t="shared" si="32" ref="E75:Q75">E73+E74</f>
        <v>-112.63036956825036</v>
      </c>
      <c r="F75" s="7">
        <f t="shared" si="32"/>
        <v>-120.1814061876091</v>
      </c>
      <c r="G75" s="7">
        <f t="shared" si="32"/>
        <v>-332.90478531389056</v>
      </c>
      <c r="H75" s="7">
        <f t="shared" si="32"/>
        <v>-466.496988419874</v>
      </c>
      <c r="I75" s="7">
        <f t="shared" si="32"/>
        <v>-482.6191010879121</v>
      </c>
      <c r="J75" s="7">
        <f t="shared" si="32"/>
        <v>-587.5231315385663</v>
      </c>
      <c r="K75" s="7">
        <f t="shared" si="32"/>
        <v>-647.4759886266074</v>
      </c>
      <c r="L75" s="7">
        <f t="shared" si="32"/>
        <v>-669.8085302651228</v>
      </c>
      <c r="M75" s="7">
        <f t="shared" si="32"/>
        <v>-710.6849223580415</v>
      </c>
      <c r="N75" s="7">
        <f t="shared" si="32"/>
        <v>-755.247599700489</v>
      </c>
      <c r="O75" s="7">
        <f t="shared" si="32"/>
        <v>-811.9170496650717</v>
      </c>
      <c r="P75" s="7">
        <f t="shared" si="32"/>
        <v>-872.7570024457182</v>
      </c>
      <c r="Q75" s="7">
        <f t="shared" si="32"/>
        <v>-947.9494013912582</v>
      </c>
      <c r="R75" s="7">
        <f>R73+R74</f>
        <v>-1013.0574234566808</v>
      </c>
      <c r="S75" s="24"/>
      <c r="T75" s="95">
        <f>SUM(I75:R75)</f>
        <v>-7499.0401505354685</v>
      </c>
    </row>
    <row r="76" spans="1:20" ht="17.25" thickBot="1">
      <c r="A76" s="96"/>
      <c r="B76" s="97" t="s">
        <v>52</v>
      </c>
      <c r="C76" s="97"/>
      <c r="D76" s="98">
        <f aca="true" t="shared" si="33" ref="D76:R76">SUM(D72:D74)</f>
        <v>-47.58457906882333</v>
      </c>
      <c r="E76" s="98">
        <f t="shared" si="33"/>
        <v>-48.54864530487467</v>
      </c>
      <c r="F76" s="98">
        <f t="shared" si="33"/>
        <v>35.71225370661185</v>
      </c>
      <c r="G76" s="98">
        <f t="shared" si="33"/>
        <v>-240.01535623226678</v>
      </c>
      <c r="H76" s="98">
        <f t="shared" si="33"/>
        <v>-266.65542663994665</v>
      </c>
      <c r="I76" s="98">
        <f t="shared" si="33"/>
        <v>-354.089960892106</v>
      </c>
      <c r="J76" s="98">
        <f t="shared" si="33"/>
        <v>-434.5500600328014</v>
      </c>
      <c r="K76" s="98">
        <f t="shared" si="33"/>
        <v>-447.55467544953353</v>
      </c>
      <c r="L76" s="98">
        <f t="shared" si="33"/>
        <v>-415.206086666892</v>
      </c>
      <c r="M76" s="98">
        <f t="shared" si="33"/>
        <v>-427.2653989189056</v>
      </c>
      <c r="N76" s="98">
        <f t="shared" si="33"/>
        <v>-459.36430033172337</v>
      </c>
      <c r="O76" s="98">
        <f t="shared" si="33"/>
        <v>-508.8924391424083</v>
      </c>
      <c r="P76" s="98">
        <f t="shared" si="33"/>
        <v>-570.9578515943531</v>
      </c>
      <c r="Q76" s="98">
        <f t="shared" si="33"/>
        <v>-647.4362593940197</v>
      </c>
      <c r="R76" s="98">
        <f t="shared" si="33"/>
        <v>-718.2469626700328</v>
      </c>
      <c r="S76" s="98"/>
      <c r="T76" s="99">
        <f>SUM(I76:R76)</f>
        <v>-4983.563995092776</v>
      </c>
    </row>
    <row r="77" spans="1:20" ht="17.25" thickBot="1" thickTop="1">
      <c r="A77" s="10"/>
      <c r="B77" s="11"/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24"/>
      <c r="T77" s="7"/>
    </row>
    <row r="78" spans="1:20" ht="17.25" thickTop="1">
      <c r="A78" s="100" t="s">
        <v>59</v>
      </c>
      <c r="B78" s="101"/>
      <c r="C78" s="101"/>
      <c r="D78" s="101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3"/>
      <c r="P78" s="103"/>
      <c r="Q78" s="103"/>
      <c r="R78" s="103"/>
      <c r="S78" s="101"/>
      <c r="T78" s="104"/>
    </row>
    <row r="79" spans="1:20" ht="16.5">
      <c r="A79" s="105"/>
      <c r="B79" s="21"/>
      <c r="C79" s="21"/>
      <c r="D79" s="21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1"/>
      <c r="P79" s="71"/>
      <c r="Q79" s="71"/>
      <c r="R79" s="71"/>
      <c r="S79" s="11"/>
      <c r="T79" s="106"/>
    </row>
    <row r="80" spans="1:20" ht="15.75">
      <c r="A80" s="107" t="s">
        <v>60</v>
      </c>
      <c r="B80" s="11"/>
      <c r="C80" s="11"/>
      <c r="D80" s="11"/>
      <c r="E80" s="14">
        <v>-29.488999999999997</v>
      </c>
      <c r="F80" s="14">
        <v>-54.458</v>
      </c>
      <c r="G80" s="14">
        <v>-74.233</v>
      </c>
      <c r="H80" s="14">
        <v>-90.197</v>
      </c>
      <c r="I80" s="14">
        <v>-103.382</v>
      </c>
      <c r="J80" s="14">
        <v>-120.271</v>
      </c>
      <c r="K80" s="14">
        <v>-132.562</v>
      </c>
      <c r="L80" s="14">
        <v>-142.136</v>
      </c>
      <c r="M80" s="14">
        <v>-150.272</v>
      </c>
      <c r="N80" s="14">
        <v>-158.04000000000002</v>
      </c>
      <c r="O80" s="14">
        <v>-165.832</v>
      </c>
      <c r="P80" s="14">
        <v>-166.73700000000002</v>
      </c>
      <c r="Q80" s="14">
        <v>-164.75599999999997</v>
      </c>
      <c r="R80" s="14">
        <v>-161.543</v>
      </c>
      <c r="S80" s="24"/>
      <c r="T80" s="108">
        <f>SUM(I80:R80)</f>
        <v>-1465.531</v>
      </c>
    </row>
    <row r="81" spans="1:20" ht="15.75">
      <c r="A81" s="109"/>
      <c r="B81" s="11" t="s">
        <v>75</v>
      </c>
      <c r="C81" s="11"/>
      <c r="D81" s="7"/>
      <c r="E81" s="19">
        <v>-0.18603153624104776</v>
      </c>
      <c r="F81" s="19">
        <v>-0.5768831401007559</v>
      </c>
      <c r="G81" s="19">
        <v>-1.0807212092195089</v>
      </c>
      <c r="H81" s="19">
        <v>-2.0385626492974165</v>
      </c>
      <c r="I81" s="19">
        <v>-3.443577803374202</v>
      </c>
      <c r="J81" s="19">
        <v>-8.287194075100947</v>
      </c>
      <c r="K81" s="19">
        <v>-16.35110715257982</v>
      </c>
      <c r="L81" s="19">
        <v>-25.93714921338967</v>
      </c>
      <c r="M81" s="19">
        <v>-33.98403381366639</v>
      </c>
      <c r="N81" s="19">
        <v>-41.55842870666739</v>
      </c>
      <c r="O81" s="19">
        <v>-50.95903549374403</v>
      </c>
      <c r="P81" s="19">
        <v>-60.90321289953941</v>
      </c>
      <c r="Q81" s="19">
        <v>-71.10982434860878</v>
      </c>
      <c r="R81" s="19">
        <v>-81.3243791799346</v>
      </c>
      <c r="S81" s="7"/>
      <c r="T81" s="110">
        <f>SUM(I81:R81)</f>
        <v>-393.85794268660527</v>
      </c>
    </row>
    <row r="82" spans="1:20" ht="15.75">
      <c r="A82" s="109"/>
      <c r="B82" s="10" t="s">
        <v>76</v>
      </c>
      <c r="C82" s="11"/>
      <c r="D82" s="7"/>
      <c r="E82" s="24">
        <f>E80+E81</f>
        <v>-29.675031536241043</v>
      </c>
      <c r="F82" s="24">
        <f aca="true" t="shared" si="34" ref="F82:R82">F80+F81</f>
        <v>-55.03488314010075</v>
      </c>
      <c r="G82" s="24">
        <f t="shared" si="34"/>
        <v>-75.31372120921951</v>
      </c>
      <c r="H82" s="24">
        <f t="shared" si="34"/>
        <v>-92.23556264929742</v>
      </c>
      <c r="I82" s="24">
        <f t="shared" si="34"/>
        <v>-106.8255778033742</v>
      </c>
      <c r="J82" s="24">
        <f t="shared" si="34"/>
        <v>-128.55819407510094</v>
      </c>
      <c r="K82" s="24">
        <f t="shared" si="34"/>
        <v>-148.91310715257984</v>
      </c>
      <c r="L82" s="24">
        <f t="shared" si="34"/>
        <v>-168.07314921338966</v>
      </c>
      <c r="M82" s="24">
        <f t="shared" si="34"/>
        <v>-184.2560338136664</v>
      </c>
      <c r="N82" s="24">
        <f t="shared" si="34"/>
        <v>-199.59842870666742</v>
      </c>
      <c r="O82" s="24">
        <f t="shared" si="34"/>
        <v>-216.79103549374403</v>
      </c>
      <c r="P82" s="24">
        <f t="shared" si="34"/>
        <v>-227.64021289953945</v>
      </c>
      <c r="Q82" s="24">
        <f t="shared" si="34"/>
        <v>-235.86582434860875</v>
      </c>
      <c r="R82" s="24">
        <f t="shared" si="34"/>
        <v>-242.8673791799346</v>
      </c>
      <c r="S82" s="24"/>
      <c r="T82" s="108">
        <f>SUM(I82:R82)</f>
        <v>-1859.3889426866053</v>
      </c>
    </row>
    <row r="83" spans="1:20" ht="15.75">
      <c r="A83" s="10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1"/>
    </row>
    <row r="84" spans="1:20" ht="15.75">
      <c r="A84" s="107" t="s">
        <v>13</v>
      </c>
      <c r="B84" s="11"/>
      <c r="C84" s="11"/>
      <c r="D84" s="11"/>
      <c r="E84" s="11"/>
      <c r="F84" s="11"/>
      <c r="G84" s="14">
        <v>-60.419</v>
      </c>
      <c r="H84" s="14">
        <v>-88.65899999999999</v>
      </c>
      <c r="I84" s="14">
        <v>-96.90899999999999</v>
      </c>
      <c r="J84" s="14">
        <v>-100.94900000000001</v>
      </c>
      <c r="K84" s="14">
        <v>-103.85000000000001</v>
      </c>
      <c r="L84" s="14">
        <v>-103.728</v>
      </c>
      <c r="M84" s="14">
        <v>-103.64200000000001</v>
      </c>
      <c r="N84" s="14">
        <v>-103.60900000000001</v>
      </c>
      <c r="O84" s="14">
        <v>-102.78899999999999</v>
      </c>
      <c r="P84" s="14">
        <v>-94.09</v>
      </c>
      <c r="Q84" s="14">
        <v>-84.27900000000001</v>
      </c>
      <c r="R84" s="14">
        <v>-84.061</v>
      </c>
      <c r="S84" s="24"/>
      <c r="T84" s="108">
        <f>SUM(I84:R84)</f>
        <v>-977.9060000000001</v>
      </c>
    </row>
    <row r="85" spans="1:20" ht="15.75">
      <c r="A85" s="109"/>
      <c r="B85" s="11" t="s">
        <v>75</v>
      </c>
      <c r="C85" s="11"/>
      <c r="D85" s="7"/>
      <c r="E85" s="19"/>
      <c r="F85" s="19"/>
      <c r="G85" s="19">
        <v>-0.2529641706138532</v>
      </c>
      <c r="H85" s="19">
        <v>-1.078713803790157</v>
      </c>
      <c r="I85" s="19">
        <v>-2.328289366488387</v>
      </c>
      <c r="J85" s="19">
        <v>-6.012538639321061</v>
      </c>
      <c r="K85" s="19">
        <v>-11.803544333103556</v>
      </c>
      <c r="L85" s="19">
        <v>-18.959195642423214</v>
      </c>
      <c r="M85" s="19">
        <v>-24.78332294603858</v>
      </c>
      <c r="N85" s="19">
        <v>-30.087081109247222</v>
      </c>
      <c r="O85" s="19">
        <v>-36.26178443304996</v>
      </c>
      <c r="P85" s="19">
        <v>-42.39775738556687</v>
      </c>
      <c r="Q85" s="19">
        <v>-48.50143694774262</v>
      </c>
      <c r="R85" s="19">
        <v>-54.39747663341254</v>
      </c>
      <c r="S85" s="19"/>
      <c r="T85" s="110">
        <f>SUM(I85:R85)</f>
        <v>-275.5324274363941</v>
      </c>
    </row>
    <row r="86" spans="1:20" ht="15.75">
      <c r="A86" s="109"/>
      <c r="B86" s="10" t="s">
        <v>76</v>
      </c>
      <c r="C86" s="11"/>
      <c r="D86" s="7"/>
      <c r="E86" s="24"/>
      <c r="F86" s="24"/>
      <c r="G86" s="24">
        <f aca="true" t="shared" si="35" ref="G86:R86">G84+G85</f>
        <v>-60.67196417061385</v>
      </c>
      <c r="H86" s="24">
        <f t="shared" si="35"/>
        <v>-89.73771380379014</v>
      </c>
      <c r="I86" s="24">
        <f t="shared" si="35"/>
        <v>-99.23728936648838</v>
      </c>
      <c r="J86" s="24">
        <f t="shared" si="35"/>
        <v>-106.96153863932108</v>
      </c>
      <c r="K86" s="24">
        <f t="shared" si="35"/>
        <v>-115.65354433310357</v>
      </c>
      <c r="L86" s="24">
        <f t="shared" si="35"/>
        <v>-122.6871956424232</v>
      </c>
      <c r="M86" s="24">
        <f t="shared" si="35"/>
        <v>-128.4253229460386</v>
      </c>
      <c r="N86" s="24">
        <f t="shared" si="35"/>
        <v>-133.69608110924725</v>
      </c>
      <c r="O86" s="24">
        <f t="shared" si="35"/>
        <v>-139.05078443304996</v>
      </c>
      <c r="P86" s="24">
        <f t="shared" si="35"/>
        <v>-136.48775738556688</v>
      </c>
      <c r="Q86" s="24">
        <f t="shared" si="35"/>
        <v>-132.78043694774263</v>
      </c>
      <c r="R86" s="24">
        <f t="shared" si="35"/>
        <v>-138.45847663341254</v>
      </c>
      <c r="S86" s="24"/>
      <c r="T86" s="108">
        <f>SUM(I86:R86)</f>
        <v>-1253.4384274363942</v>
      </c>
    </row>
    <row r="87" spans="1:20" ht="15.75">
      <c r="A87" s="109"/>
      <c r="B87" s="10"/>
      <c r="C87" s="11"/>
      <c r="D87" s="7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108"/>
    </row>
    <row r="88" spans="1:20" ht="15.75">
      <c r="A88" s="112" t="s">
        <v>61</v>
      </c>
      <c r="B88" s="113"/>
      <c r="C88" s="21"/>
      <c r="D88" s="114"/>
      <c r="E88" s="115"/>
      <c r="F88" s="115"/>
      <c r="G88" s="115"/>
      <c r="H88" s="115"/>
      <c r="I88" s="115"/>
      <c r="J88" s="114">
        <v>-53.99</v>
      </c>
      <c r="K88" s="114">
        <v>-75.579</v>
      </c>
      <c r="L88" s="114">
        <v>-83.833</v>
      </c>
      <c r="M88" s="114">
        <v>-86.571</v>
      </c>
      <c r="N88" s="114">
        <v>-88.23400000000001</v>
      </c>
      <c r="O88" s="114">
        <v>-87.47999999999999</v>
      </c>
      <c r="P88" s="114">
        <v>-86.44200000000001</v>
      </c>
      <c r="Q88" s="114">
        <v>-85.293</v>
      </c>
      <c r="R88" s="114">
        <v>-84.061</v>
      </c>
      <c r="S88" s="115"/>
      <c r="T88" s="116">
        <f>SUM(I88:R88)</f>
        <v>-731.4830000000001</v>
      </c>
    </row>
    <row r="89" spans="1:20" ht="15.75">
      <c r="A89" s="117"/>
      <c r="B89" s="11" t="s">
        <v>75</v>
      </c>
      <c r="C89" s="21"/>
      <c r="D89" s="114"/>
      <c r="E89" s="118"/>
      <c r="F89" s="118"/>
      <c r="G89" s="118"/>
      <c r="H89" s="118"/>
      <c r="I89" s="118"/>
      <c r="J89" s="118">
        <v>-0.9772190000000002</v>
      </c>
      <c r="K89" s="118">
        <v>-3.2284550000000003</v>
      </c>
      <c r="L89" s="118">
        <v>-7.031568</v>
      </c>
      <c r="M89" s="118">
        <v>-11.037366599999999</v>
      </c>
      <c r="N89" s="118">
        <v>-14.7795531</v>
      </c>
      <c r="O89" s="118">
        <v>-19.243516299999996</v>
      </c>
      <c r="P89" s="118">
        <v>-23.8215047</v>
      </c>
      <c r="Q89" s="118">
        <v>-28.5491754</v>
      </c>
      <c r="R89" s="118">
        <v>-33.404054699999996</v>
      </c>
      <c r="S89" s="115"/>
      <c r="T89" s="119">
        <f>SUM(I89:R89)</f>
        <v>-142.0724128</v>
      </c>
    </row>
    <row r="90" spans="1:20" ht="15.75">
      <c r="A90" s="117"/>
      <c r="B90" s="113" t="s">
        <v>76</v>
      </c>
      <c r="C90" s="21"/>
      <c r="D90" s="114"/>
      <c r="E90" s="115"/>
      <c r="F90" s="115"/>
      <c r="G90" s="115"/>
      <c r="H90" s="115"/>
      <c r="I90" s="115"/>
      <c r="J90" s="114">
        <f aca="true" t="shared" si="36" ref="J90:R90">J88+J89</f>
        <v>-54.967219</v>
      </c>
      <c r="K90" s="114">
        <f t="shared" si="36"/>
        <v>-78.80745499999999</v>
      </c>
      <c r="L90" s="114">
        <f t="shared" si="36"/>
        <v>-90.86456799999999</v>
      </c>
      <c r="M90" s="114">
        <f t="shared" si="36"/>
        <v>-97.6083666</v>
      </c>
      <c r="N90" s="114">
        <f t="shared" si="36"/>
        <v>-103.01355310000001</v>
      </c>
      <c r="O90" s="114">
        <f t="shared" si="36"/>
        <v>-106.72351629999999</v>
      </c>
      <c r="P90" s="114">
        <f t="shared" si="36"/>
        <v>-110.2635047</v>
      </c>
      <c r="Q90" s="114">
        <f t="shared" si="36"/>
        <v>-113.8421754</v>
      </c>
      <c r="R90" s="114">
        <f t="shared" si="36"/>
        <v>-117.4650547</v>
      </c>
      <c r="S90" s="114"/>
      <c r="T90" s="116">
        <f>SUM(I90:R90)</f>
        <v>-873.5554128</v>
      </c>
    </row>
    <row r="91" spans="1:20" ht="15.75">
      <c r="A91" s="10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1"/>
    </row>
    <row r="92" spans="1:20" ht="15.75">
      <c r="A92" s="107" t="s">
        <v>14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1"/>
    </row>
    <row r="93" spans="1:20" ht="15.75">
      <c r="A93" s="109"/>
      <c r="B93" s="11"/>
      <c r="C93" s="11" t="s">
        <v>15</v>
      </c>
      <c r="D93" s="11"/>
      <c r="E93" s="11"/>
      <c r="F93" s="11"/>
      <c r="G93" s="14">
        <v>-27.534999999999997</v>
      </c>
      <c r="H93" s="14">
        <v>-42.56400000000001</v>
      </c>
      <c r="I93" s="14">
        <v>-49.062000000000005</v>
      </c>
      <c r="J93" s="14">
        <v>-55.513</v>
      </c>
      <c r="K93" s="14">
        <v>-62.197</v>
      </c>
      <c r="L93" s="14">
        <v>-68.669</v>
      </c>
      <c r="M93" s="14">
        <v>-74.384</v>
      </c>
      <c r="N93" s="14">
        <v>-79.905</v>
      </c>
      <c r="O93" s="14">
        <v>-85.619</v>
      </c>
      <c r="P93" s="14">
        <v>-91.61799999999998</v>
      </c>
      <c r="Q93" s="14">
        <v>-98.046</v>
      </c>
      <c r="R93" s="14">
        <v>-104.93499999999997</v>
      </c>
      <c r="S93" s="11"/>
      <c r="T93" s="120">
        <f>SUM(I93:R93)</f>
        <v>-769.948</v>
      </c>
    </row>
    <row r="94" spans="1:20" ht="15.75">
      <c r="A94" s="109"/>
      <c r="B94" s="11"/>
      <c r="C94" s="11" t="s">
        <v>16</v>
      </c>
      <c r="D94" s="11"/>
      <c r="E94" s="11"/>
      <c r="F94" s="11"/>
      <c r="G94" s="80">
        <v>47.591</v>
      </c>
      <c r="H94" s="80">
        <v>13.043000000000001</v>
      </c>
      <c r="I94" s="80">
        <v>-3.479</v>
      </c>
      <c r="J94" s="80">
        <v>-2.399</v>
      </c>
      <c r="K94" s="80">
        <v>-2.838</v>
      </c>
      <c r="L94" s="80">
        <v>0.12</v>
      </c>
      <c r="M94" s="80">
        <v>-0.18</v>
      </c>
      <c r="N94" s="80">
        <v>-0.69</v>
      </c>
      <c r="O94" s="80">
        <v>-0.76</v>
      </c>
      <c r="P94" s="80">
        <v>-5.16</v>
      </c>
      <c r="Q94" s="80">
        <v>-1.213</v>
      </c>
      <c r="R94" s="80">
        <v>-1.533</v>
      </c>
      <c r="S94" s="11"/>
      <c r="T94" s="110">
        <f>SUM(I94:R94)</f>
        <v>-18.132</v>
      </c>
    </row>
    <row r="95" spans="1:20" ht="15.75">
      <c r="A95" s="109"/>
      <c r="B95" s="11" t="s">
        <v>17</v>
      </c>
      <c r="C95" s="11"/>
      <c r="D95" s="11"/>
      <c r="E95" s="11"/>
      <c r="F95" s="11"/>
      <c r="G95" s="14">
        <f>G93+G94</f>
        <v>20.056000000000004</v>
      </c>
      <c r="H95" s="14">
        <f aca="true" t="shared" si="37" ref="H95:R95">H93+H94</f>
        <v>-29.521000000000008</v>
      </c>
      <c r="I95" s="14">
        <f t="shared" si="37"/>
        <v>-52.541000000000004</v>
      </c>
      <c r="J95" s="14">
        <f t="shared" si="37"/>
        <v>-57.912</v>
      </c>
      <c r="K95" s="14">
        <f t="shared" si="37"/>
        <v>-65.035</v>
      </c>
      <c r="L95" s="14">
        <f t="shared" si="37"/>
        <v>-68.54899999999999</v>
      </c>
      <c r="M95" s="14">
        <f t="shared" si="37"/>
        <v>-74.56400000000001</v>
      </c>
      <c r="N95" s="14">
        <f t="shared" si="37"/>
        <v>-80.595</v>
      </c>
      <c r="O95" s="14">
        <f t="shared" si="37"/>
        <v>-86.379</v>
      </c>
      <c r="P95" s="14">
        <f t="shared" si="37"/>
        <v>-96.77799999999998</v>
      </c>
      <c r="Q95" s="14">
        <f t="shared" si="37"/>
        <v>-99.259</v>
      </c>
      <c r="R95" s="14">
        <f t="shared" si="37"/>
        <v>-106.46799999999998</v>
      </c>
      <c r="S95" s="24"/>
      <c r="T95" s="108">
        <f>SUM(I95:R95)</f>
        <v>-788.08</v>
      </c>
    </row>
    <row r="96" spans="1:20" ht="15.75">
      <c r="A96" s="109"/>
      <c r="B96" s="11" t="s">
        <v>75</v>
      </c>
      <c r="C96" s="11"/>
      <c r="D96" s="7"/>
      <c r="E96" s="19"/>
      <c r="F96" s="19"/>
      <c r="G96" s="19">
        <v>0.08397109197158908</v>
      </c>
      <c r="H96" s="19">
        <v>-0.013315239081822167</v>
      </c>
      <c r="I96" s="19">
        <v>-0.49288371878397363</v>
      </c>
      <c r="J96" s="19">
        <v>-2.2477024373802412</v>
      </c>
      <c r="K96" s="19">
        <v>-4.77651219530901</v>
      </c>
      <c r="L96" s="19">
        <v>-8.332036329695296</v>
      </c>
      <c r="M96" s="19">
        <v>-11.960495639245107</v>
      </c>
      <c r="N96" s="19">
        <v>-15.53793462039156</v>
      </c>
      <c r="O96" s="19">
        <v>-19.990784529026467</v>
      </c>
      <c r="P96" s="19">
        <v>-24.91315932287477</v>
      </c>
      <c r="Q96" s="19">
        <v>-30.197067190097062</v>
      </c>
      <c r="R96" s="19">
        <v>-35.93745129666459</v>
      </c>
      <c r="S96" s="19"/>
      <c r="T96" s="110">
        <f>SUM(I96:R96)</f>
        <v>-154.38602727946807</v>
      </c>
    </row>
    <row r="97" spans="1:20" ht="15.75">
      <c r="A97" s="109"/>
      <c r="B97" s="10" t="s">
        <v>76</v>
      </c>
      <c r="C97" s="11"/>
      <c r="D97" s="7"/>
      <c r="E97" s="24"/>
      <c r="F97" s="24"/>
      <c r="G97" s="24">
        <f aca="true" t="shared" si="38" ref="G97:R97">G95+G96</f>
        <v>20.139971091971592</v>
      </c>
      <c r="H97" s="24">
        <f t="shared" si="38"/>
        <v>-29.53431523908183</v>
      </c>
      <c r="I97" s="24">
        <f t="shared" si="38"/>
        <v>-53.033883718783976</v>
      </c>
      <c r="J97" s="24">
        <f t="shared" si="38"/>
        <v>-60.15970243738024</v>
      </c>
      <c r="K97" s="24">
        <f t="shared" si="38"/>
        <v>-69.811512195309</v>
      </c>
      <c r="L97" s="24">
        <f t="shared" si="38"/>
        <v>-76.88103632969529</v>
      </c>
      <c r="M97" s="24">
        <f t="shared" si="38"/>
        <v>-86.52449563924512</v>
      </c>
      <c r="N97" s="24">
        <f t="shared" si="38"/>
        <v>-96.13293462039155</v>
      </c>
      <c r="O97" s="24">
        <f t="shared" si="38"/>
        <v>-106.36978452902648</v>
      </c>
      <c r="P97" s="24">
        <f t="shared" si="38"/>
        <v>-121.69115932287474</v>
      </c>
      <c r="Q97" s="24">
        <f t="shared" si="38"/>
        <v>-129.45606719009706</v>
      </c>
      <c r="R97" s="24">
        <f t="shared" si="38"/>
        <v>-142.40545129666458</v>
      </c>
      <c r="S97" s="24"/>
      <c r="T97" s="108">
        <f>SUM(I97:R97)</f>
        <v>-942.4660272794681</v>
      </c>
    </row>
    <row r="98" spans="1:20" ht="15.75">
      <c r="A98" s="109"/>
      <c r="B98" s="11"/>
      <c r="C98" s="11"/>
      <c r="D98" s="11"/>
      <c r="E98" s="11"/>
      <c r="F98" s="11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"/>
      <c r="T98" s="120"/>
    </row>
    <row r="99" spans="1:20" ht="15.75">
      <c r="A99" s="107" t="s">
        <v>18</v>
      </c>
      <c r="B99" s="11"/>
      <c r="C99" s="11"/>
      <c r="D99" s="11"/>
      <c r="E99" s="11"/>
      <c r="F99" s="11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24"/>
      <c r="T99" s="108"/>
    </row>
    <row r="100" spans="1:20" ht="15.75">
      <c r="A100" s="107"/>
      <c r="B100" s="11"/>
      <c r="C100" s="11" t="s">
        <v>15</v>
      </c>
      <c r="D100" s="11"/>
      <c r="E100" s="11"/>
      <c r="F100" s="11"/>
      <c r="G100" s="14"/>
      <c r="H100" s="14">
        <v>-0.049</v>
      </c>
      <c r="I100" s="14">
        <v>-0.22</v>
      </c>
      <c r="J100" s="14">
        <v>-0.342</v>
      </c>
      <c r="K100" s="14">
        <v>-0.464</v>
      </c>
      <c r="L100" s="14">
        <v>-0.59</v>
      </c>
      <c r="M100" s="14">
        <v>-0.721</v>
      </c>
      <c r="N100" s="14">
        <v>-0.855</v>
      </c>
      <c r="O100" s="14">
        <v>-0.992</v>
      </c>
      <c r="P100" s="14">
        <v>-1.133</v>
      </c>
      <c r="Q100" s="14">
        <v>-1.274</v>
      </c>
      <c r="R100" s="14">
        <v>-1.455</v>
      </c>
      <c r="S100" s="7"/>
      <c r="T100" s="120">
        <f>SUM(I100:R100)</f>
        <v>-8.046</v>
      </c>
    </row>
    <row r="101" spans="1:20" ht="15.75">
      <c r="A101" s="107"/>
      <c r="B101" s="11"/>
      <c r="C101" s="11" t="s">
        <v>16</v>
      </c>
      <c r="D101" s="11"/>
      <c r="E101" s="11"/>
      <c r="F101" s="11"/>
      <c r="G101" s="14"/>
      <c r="H101" s="80">
        <v>23.275000000000002</v>
      </c>
      <c r="I101" s="80">
        <v>18.375</v>
      </c>
      <c r="J101" s="80">
        <v>4.468</v>
      </c>
      <c r="K101" s="80">
        <v>-1.303</v>
      </c>
      <c r="L101" s="80">
        <v>-2.553</v>
      </c>
      <c r="M101" s="80">
        <v>-4.114000000000001</v>
      </c>
      <c r="N101" s="80">
        <v>-4.642</v>
      </c>
      <c r="O101" s="80">
        <v>-4.647</v>
      </c>
      <c r="P101" s="80">
        <v>-21.031</v>
      </c>
      <c r="Q101" s="80">
        <v>-31.131</v>
      </c>
      <c r="R101" s="80">
        <v>-16.507</v>
      </c>
      <c r="S101" s="19"/>
      <c r="T101" s="110">
        <f>SUM(I101:R101)</f>
        <v>-63.08500000000001</v>
      </c>
    </row>
    <row r="102" spans="1:20" ht="15.75">
      <c r="A102" s="107"/>
      <c r="B102" s="11" t="s">
        <v>17</v>
      </c>
      <c r="C102" s="11"/>
      <c r="D102" s="11"/>
      <c r="E102" s="11"/>
      <c r="F102" s="11"/>
      <c r="G102" s="14"/>
      <c r="H102" s="14">
        <f>H100+H101</f>
        <v>23.226000000000003</v>
      </c>
      <c r="I102" s="14">
        <f aca="true" t="shared" si="39" ref="I102:R102">I100+I101</f>
        <v>18.155</v>
      </c>
      <c r="J102" s="14">
        <f t="shared" si="39"/>
        <v>4.126</v>
      </c>
      <c r="K102" s="14">
        <f t="shared" si="39"/>
        <v>-1.767</v>
      </c>
      <c r="L102" s="14">
        <f t="shared" si="39"/>
        <v>-3.143</v>
      </c>
      <c r="M102" s="14">
        <f t="shared" si="39"/>
        <v>-4.835000000000001</v>
      </c>
      <c r="N102" s="14">
        <f t="shared" si="39"/>
        <v>-5.497</v>
      </c>
      <c r="O102" s="14">
        <f t="shared" si="39"/>
        <v>-5.639</v>
      </c>
      <c r="P102" s="14">
        <f t="shared" si="39"/>
        <v>-22.163999999999998</v>
      </c>
      <c r="Q102" s="14">
        <f t="shared" si="39"/>
        <v>-32.405</v>
      </c>
      <c r="R102" s="14">
        <f t="shared" si="39"/>
        <v>-17.962000000000003</v>
      </c>
      <c r="S102" s="7"/>
      <c r="T102" s="120">
        <f>SUM(I102:R102)</f>
        <v>-71.131</v>
      </c>
    </row>
    <row r="103" spans="1:20" ht="15.75">
      <c r="A103" s="109"/>
      <c r="B103" s="11" t="s">
        <v>75</v>
      </c>
      <c r="C103" s="11"/>
      <c r="D103" s="7"/>
      <c r="E103" s="19"/>
      <c r="F103" s="19"/>
      <c r="G103" s="19"/>
      <c r="H103" s="19">
        <v>0.1463238</v>
      </c>
      <c r="I103" s="19">
        <v>0.39519820000000005</v>
      </c>
      <c r="J103" s="19">
        <v>0.8085140000000001</v>
      </c>
      <c r="K103" s="19">
        <v>1.1847070000000002</v>
      </c>
      <c r="L103" s="19">
        <v>1.3815308000000002</v>
      </c>
      <c r="M103" s="19">
        <v>1.3549468</v>
      </c>
      <c r="N103" s="19">
        <v>1.3041827</v>
      </c>
      <c r="O103" s="19">
        <v>1.2082080000000004</v>
      </c>
      <c r="P103" s="19">
        <v>0.7574943000000001</v>
      </c>
      <c r="Q103" s="19">
        <v>-0.3189894999999997</v>
      </c>
      <c r="R103" s="19">
        <v>-1.3599482999999994</v>
      </c>
      <c r="S103" s="19"/>
      <c r="T103" s="110">
        <f>SUM(I103:R103)</f>
        <v>6.715844000000002</v>
      </c>
    </row>
    <row r="104" spans="1:20" ht="15.75">
      <c r="A104" s="109"/>
      <c r="B104" s="10" t="s">
        <v>76</v>
      </c>
      <c r="C104" s="11"/>
      <c r="D104" s="7"/>
      <c r="E104" s="24"/>
      <c r="F104" s="24"/>
      <c r="G104" s="24"/>
      <c r="H104" s="24">
        <f aca="true" t="shared" si="40" ref="H104:R104">H102+H103</f>
        <v>23.372323800000004</v>
      </c>
      <c r="I104" s="24">
        <f t="shared" si="40"/>
        <v>18.5501982</v>
      </c>
      <c r="J104" s="24">
        <f t="shared" si="40"/>
        <v>4.934514</v>
      </c>
      <c r="K104" s="24">
        <f t="shared" si="40"/>
        <v>-0.5822929999999997</v>
      </c>
      <c r="L104" s="24">
        <f t="shared" si="40"/>
        <v>-1.7614691999999996</v>
      </c>
      <c r="M104" s="24">
        <f t="shared" si="40"/>
        <v>-3.480053200000001</v>
      </c>
      <c r="N104" s="24">
        <f t="shared" si="40"/>
        <v>-4.1928173</v>
      </c>
      <c r="O104" s="24">
        <f t="shared" si="40"/>
        <v>-4.430792</v>
      </c>
      <c r="P104" s="24">
        <f t="shared" si="40"/>
        <v>-21.406505699999997</v>
      </c>
      <c r="Q104" s="24">
        <f t="shared" si="40"/>
        <v>-32.7239895</v>
      </c>
      <c r="R104" s="24">
        <f t="shared" si="40"/>
        <v>-19.321948300000003</v>
      </c>
      <c r="S104" s="24"/>
      <c r="T104" s="108">
        <f>SUM(I104:R104)</f>
        <v>-64.415156</v>
      </c>
    </row>
    <row r="105" spans="1:20" ht="15.75">
      <c r="A105" s="109"/>
      <c r="B105" s="11"/>
      <c r="C105" s="11"/>
      <c r="D105" s="11"/>
      <c r="E105" s="11"/>
      <c r="F105" s="11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7"/>
      <c r="T105" s="120"/>
    </row>
    <row r="106" spans="1:20" ht="15.75">
      <c r="A106" s="107" t="s">
        <v>58</v>
      </c>
      <c r="B106" s="11"/>
      <c r="C106" s="11"/>
      <c r="D106" s="11"/>
      <c r="E106" s="11"/>
      <c r="F106" s="11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7"/>
      <c r="T106" s="120"/>
    </row>
    <row r="107" spans="1:20" ht="15.75">
      <c r="A107" s="107"/>
      <c r="B107" s="11"/>
      <c r="C107" s="11" t="s">
        <v>15</v>
      </c>
      <c r="D107" s="11"/>
      <c r="E107" s="11"/>
      <c r="F107" s="11"/>
      <c r="G107" s="14"/>
      <c r="H107" s="14">
        <v>-0.005</v>
      </c>
      <c r="I107" s="14">
        <v>-0.009</v>
      </c>
      <c r="J107" s="14">
        <v>-0.012</v>
      </c>
      <c r="K107" s="14">
        <v>-0.012</v>
      </c>
      <c r="L107" s="14">
        <v>-0.013000000000000001</v>
      </c>
      <c r="M107" s="14">
        <v>-0.013000000000000001</v>
      </c>
      <c r="N107" s="14">
        <v>-0.008</v>
      </c>
      <c r="O107" s="14">
        <v>-0.008</v>
      </c>
      <c r="P107" s="14">
        <v>-0.012</v>
      </c>
      <c r="Q107" s="14">
        <v>-0.012</v>
      </c>
      <c r="R107" s="14">
        <v>-0.012</v>
      </c>
      <c r="S107" s="14"/>
      <c r="T107" s="121">
        <f>SUM(I107:R107)</f>
        <v>-0.111</v>
      </c>
    </row>
    <row r="108" spans="1:20" ht="15.75">
      <c r="A108" s="109"/>
      <c r="B108" s="11"/>
      <c r="C108" s="11" t="s">
        <v>16</v>
      </c>
      <c r="D108" s="11"/>
      <c r="E108" s="11"/>
      <c r="F108" s="11"/>
      <c r="G108" s="14"/>
      <c r="H108" s="80">
        <v>2.124</v>
      </c>
      <c r="I108" s="80">
        <v>-3.697</v>
      </c>
      <c r="J108" s="80">
        <v>-1.659</v>
      </c>
      <c r="K108" s="80">
        <v>-1.005</v>
      </c>
      <c r="L108" s="80">
        <v>-1.072</v>
      </c>
      <c r="M108" s="80">
        <v>-1.925</v>
      </c>
      <c r="N108" s="80">
        <v>-2.187</v>
      </c>
      <c r="O108" s="80">
        <v>-2.238</v>
      </c>
      <c r="P108" s="80">
        <v>-2.399</v>
      </c>
      <c r="Q108" s="80">
        <v>-2.446</v>
      </c>
      <c r="R108" s="80">
        <v>-2.494</v>
      </c>
      <c r="S108" s="19"/>
      <c r="T108" s="110">
        <f>SUM(I108:R108)</f>
        <v>-21.122</v>
      </c>
    </row>
    <row r="109" spans="1:20" ht="15.75">
      <c r="A109" s="109"/>
      <c r="B109" s="11" t="s">
        <v>17</v>
      </c>
      <c r="C109" s="11"/>
      <c r="D109" s="11"/>
      <c r="E109" s="11"/>
      <c r="F109" s="11"/>
      <c r="G109" s="14"/>
      <c r="H109" s="14">
        <f>H107+H108</f>
        <v>2.119</v>
      </c>
      <c r="I109" s="14">
        <f aca="true" t="shared" si="41" ref="I109:R109">I107+I108</f>
        <v>-3.706</v>
      </c>
      <c r="J109" s="14">
        <f t="shared" si="41"/>
        <v>-1.671</v>
      </c>
      <c r="K109" s="14">
        <f t="shared" si="41"/>
        <v>-1.017</v>
      </c>
      <c r="L109" s="14">
        <f t="shared" si="41"/>
        <v>-1.085</v>
      </c>
      <c r="M109" s="14">
        <f t="shared" si="41"/>
        <v>-1.938</v>
      </c>
      <c r="N109" s="14">
        <f t="shared" si="41"/>
        <v>-2.195</v>
      </c>
      <c r="O109" s="14">
        <f t="shared" si="41"/>
        <v>-2.246</v>
      </c>
      <c r="P109" s="14">
        <f t="shared" si="41"/>
        <v>-2.411</v>
      </c>
      <c r="Q109" s="14">
        <f t="shared" si="41"/>
        <v>-2.458</v>
      </c>
      <c r="R109" s="14">
        <f t="shared" si="41"/>
        <v>-2.5060000000000002</v>
      </c>
      <c r="S109" s="7"/>
      <c r="T109" s="120">
        <f>SUM(I109:R109)</f>
        <v>-21.233000000000004</v>
      </c>
    </row>
    <row r="110" spans="1:20" ht="15.75">
      <c r="A110" s="109"/>
      <c r="B110" s="11" t="s">
        <v>75</v>
      </c>
      <c r="C110" s="11"/>
      <c r="D110" s="7"/>
      <c r="E110" s="19"/>
      <c r="F110" s="19"/>
      <c r="G110" s="19"/>
      <c r="H110" s="19">
        <v>0.0133497</v>
      </c>
      <c r="I110" s="19">
        <v>-0.00040849999999999567</v>
      </c>
      <c r="J110" s="19">
        <v>-0.06410680000000002</v>
      </c>
      <c r="K110" s="19">
        <v>-0.11691149999999999</v>
      </c>
      <c r="L110" s="19">
        <v>-0.18383629999999998</v>
      </c>
      <c r="M110" s="19">
        <v>-0.2635411</v>
      </c>
      <c r="N110" s="19">
        <v>-0.35388769999999997</v>
      </c>
      <c r="O110" s="19">
        <v>-0.4661411999999999</v>
      </c>
      <c r="P110" s="19">
        <v>-0.587852</v>
      </c>
      <c r="Q110" s="19">
        <v>-0.7225301</v>
      </c>
      <c r="R110" s="19">
        <v>-0.8560655999999999</v>
      </c>
      <c r="S110" s="19"/>
      <c r="T110" s="110">
        <f>SUM(I110:R110)</f>
        <v>-3.6152808</v>
      </c>
    </row>
    <row r="111" spans="1:20" ht="15.75">
      <c r="A111" s="109"/>
      <c r="B111" s="10" t="s">
        <v>76</v>
      </c>
      <c r="C111" s="11"/>
      <c r="D111" s="7"/>
      <c r="E111" s="24"/>
      <c r="F111" s="24"/>
      <c r="G111" s="24"/>
      <c r="H111" s="24">
        <f aca="true" t="shared" si="42" ref="H111:R111">H109+H110</f>
        <v>2.1323497000000002</v>
      </c>
      <c r="I111" s="24">
        <f t="shared" si="42"/>
        <v>-3.7064084999999998</v>
      </c>
      <c r="J111" s="24">
        <f t="shared" si="42"/>
        <v>-1.7351068</v>
      </c>
      <c r="K111" s="24">
        <f t="shared" si="42"/>
        <v>-1.1339115</v>
      </c>
      <c r="L111" s="24">
        <f t="shared" si="42"/>
        <v>-1.2688363</v>
      </c>
      <c r="M111" s="24">
        <f t="shared" si="42"/>
        <v>-2.2015411</v>
      </c>
      <c r="N111" s="24">
        <f t="shared" si="42"/>
        <v>-2.5488877</v>
      </c>
      <c r="O111" s="24">
        <f t="shared" si="42"/>
        <v>-2.7121412</v>
      </c>
      <c r="P111" s="24">
        <f t="shared" si="42"/>
        <v>-2.9988520000000003</v>
      </c>
      <c r="Q111" s="24">
        <f t="shared" si="42"/>
        <v>-3.1805301000000004</v>
      </c>
      <c r="R111" s="24">
        <f t="shared" si="42"/>
        <v>-3.3620656</v>
      </c>
      <c r="S111" s="24"/>
      <c r="T111" s="108">
        <f>SUM(I111:R111)</f>
        <v>-24.848280799999998</v>
      </c>
    </row>
    <row r="112" spans="1:20" ht="15.75">
      <c r="A112" s="109"/>
      <c r="B112" s="11"/>
      <c r="C112" s="11"/>
      <c r="D112" s="11"/>
      <c r="E112" s="11"/>
      <c r="F112" s="1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7"/>
      <c r="T112" s="120"/>
    </row>
    <row r="113" spans="1:20" ht="15.75">
      <c r="A113" s="122"/>
      <c r="B113" s="123" t="s">
        <v>56</v>
      </c>
      <c r="C113" s="123"/>
      <c r="D113" s="124">
        <f>D93+D100+D107</f>
        <v>0</v>
      </c>
      <c r="E113" s="124">
        <f>E93+E100+E107</f>
        <v>0</v>
      </c>
      <c r="F113" s="124">
        <f>F93+F100+F107</f>
        <v>0</v>
      </c>
      <c r="G113" s="124">
        <f>G93+G100+G107</f>
        <v>-27.534999999999997</v>
      </c>
      <c r="H113" s="124">
        <f>H93+H100+H107</f>
        <v>-42.61800000000001</v>
      </c>
      <c r="I113" s="124">
        <f aca="true" t="shared" si="43" ref="I113:R113">I93+I100+I107</f>
        <v>-49.291000000000004</v>
      </c>
      <c r="J113" s="124">
        <f t="shared" si="43"/>
        <v>-55.867</v>
      </c>
      <c r="K113" s="124">
        <f t="shared" si="43"/>
        <v>-62.673</v>
      </c>
      <c r="L113" s="124">
        <f t="shared" si="43"/>
        <v>-69.272</v>
      </c>
      <c r="M113" s="124">
        <f t="shared" si="43"/>
        <v>-75.11800000000001</v>
      </c>
      <c r="N113" s="124">
        <f t="shared" si="43"/>
        <v>-80.768</v>
      </c>
      <c r="O113" s="124">
        <f t="shared" si="43"/>
        <v>-86.619</v>
      </c>
      <c r="P113" s="124">
        <f t="shared" si="43"/>
        <v>-92.76299999999998</v>
      </c>
      <c r="Q113" s="124">
        <f t="shared" si="43"/>
        <v>-99.33200000000001</v>
      </c>
      <c r="R113" s="124">
        <f t="shared" si="43"/>
        <v>-106.40199999999997</v>
      </c>
      <c r="S113" s="125"/>
      <c r="T113" s="126">
        <f>SUM(I113:R113)</f>
        <v>-778.105</v>
      </c>
    </row>
    <row r="114" spans="1:20" ht="15.75">
      <c r="A114" s="122"/>
      <c r="B114" s="123"/>
      <c r="C114" s="123" t="s">
        <v>75</v>
      </c>
      <c r="D114" s="125">
        <v>0</v>
      </c>
      <c r="E114" s="127">
        <v>0</v>
      </c>
      <c r="F114" s="127">
        <v>0</v>
      </c>
      <c r="G114" s="127">
        <v>-0.11528440453917553</v>
      </c>
      <c r="H114" s="127">
        <v>-0.5055490203820316</v>
      </c>
      <c r="I114" s="127">
        <v>-1.121832393656925</v>
      </c>
      <c r="J114" s="127">
        <v>-3.05237944103685</v>
      </c>
      <c r="K114" s="127">
        <v>-6.197470637877265</v>
      </c>
      <c r="L114" s="127">
        <v>-10.399441970928404</v>
      </c>
      <c r="M114" s="127">
        <v>-14.231568086512064</v>
      </c>
      <c r="N114" s="127">
        <v>-17.931370939709733</v>
      </c>
      <c r="O114" s="127">
        <v>-22.5109682161825</v>
      </c>
      <c r="P114" s="127">
        <v>-27.471715166750258</v>
      </c>
      <c r="Q114" s="127">
        <v>-32.951690406216464</v>
      </c>
      <c r="R114" s="127">
        <v>-38.828704758538116</v>
      </c>
      <c r="S114" s="125"/>
      <c r="T114" s="128">
        <f>SUM(I114:R114)</f>
        <v>-174.6971420174086</v>
      </c>
    </row>
    <row r="115" spans="1:20" ht="15.75">
      <c r="A115" s="122"/>
      <c r="B115" s="123" t="s">
        <v>57</v>
      </c>
      <c r="C115" s="123"/>
      <c r="D115" s="124">
        <f aca="true" t="shared" si="44" ref="D115:R115">D80+D84+D94+D101+D108</f>
        <v>0</v>
      </c>
      <c r="E115" s="124">
        <f t="shared" si="44"/>
        <v>-29.488999999999997</v>
      </c>
      <c r="F115" s="124">
        <f t="shared" si="44"/>
        <v>-54.458</v>
      </c>
      <c r="G115" s="124">
        <f t="shared" si="44"/>
        <v>-87.06099999999998</v>
      </c>
      <c r="H115" s="124">
        <f t="shared" si="44"/>
        <v>-140.414</v>
      </c>
      <c r="I115" s="124">
        <f t="shared" si="44"/>
        <v>-189.092</v>
      </c>
      <c r="J115" s="124">
        <f t="shared" si="44"/>
        <v>-220.81000000000003</v>
      </c>
      <c r="K115" s="124">
        <f t="shared" si="44"/>
        <v>-241.55800000000002</v>
      </c>
      <c r="L115" s="124">
        <f t="shared" si="44"/>
        <v>-249.36899999999997</v>
      </c>
      <c r="M115" s="124">
        <f t="shared" si="44"/>
        <v>-260.133</v>
      </c>
      <c r="N115" s="124">
        <f t="shared" si="44"/>
        <v>-269.168</v>
      </c>
      <c r="O115" s="124">
        <f t="shared" si="44"/>
        <v>-276.26599999999996</v>
      </c>
      <c r="P115" s="124">
        <f t="shared" si="44"/>
        <v>-289.41700000000003</v>
      </c>
      <c r="Q115" s="124">
        <f t="shared" si="44"/>
        <v>-283.825</v>
      </c>
      <c r="R115" s="124">
        <f t="shared" si="44"/>
        <v>-266.13800000000003</v>
      </c>
      <c r="S115" s="125"/>
      <c r="T115" s="126">
        <f>SUM(I115:R115)</f>
        <v>-2545.776</v>
      </c>
    </row>
    <row r="116" spans="1:20" ht="15.75">
      <c r="A116" s="122"/>
      <c r="B116" s="123"/>
      <c r="C116" s="123" t="s">
        <v>75</v>
      </c>
      <c r="D116" s="125">
        <v>0</v>
      </c>
      <c r="E116" s="127">
        <v>-0.18603153624104776</v>
      </c>
      <c r="F116" s="127">
        <v>-0.5768831401007559</v>
      </c>
      <c r="G116" s="127">
        <v>-1.1344298833225974</v>
      </c>
      <c r="H116" s="127">
        <v>-2.4653691717873634</v>
      </c>
      <c r="I116" s="127">
        <v>-4.748128794989638</v>
      </c>
      <c r="J116" s="127">
        <v>-12.7506485107654</v>
      </c>
      <c r="K116" s="127">
        <v>-25.66589754311513</v>
      </c>
      <c r="L116" s="127">
        <v>-41.63124471457978</v>
      </c>
      <c r="M116" s="127">
        <v>-55.40487861243802</v>
      </c>
      <c r="N116" s="127">
        <v>-68.30177849659644</v>
      </c>
      <c r="O116" s="127">
        <v>-83.95856943963794</v>
      </c>
      <c r="P116" s="127">
        <v>-100.5727721412308</v>
      </c>
      <c r="Q116" s="127">
        <v>-117.89815768023198</v>
      </c>
      <c r="R116" s="127">
        <v>-135.0466162514736</v>
      </c>
      <c r="S116" s="125"/>
      <c r="T116" s="128">
        <f>SUM(I116:R116)</f>
        <v>-645.9786921850587</v>
      </c>
    </row>
    <row r="117" spans="1:20" ht="15.75">
      <c r="A117" s="122"/>
      <c r="B117" s="129" t="s">
        <v>20</v>
      </c>
      <c r="C117" s="123"/>
      <c r="D117" s="130">
        <f>D113+D115</f>
        <v>0</v>
      </c>
      <c r="E117" s="130">
        <f aca="true" t="shared" si="45" ref="E117:R117">E113+E115</f>
        <v>-29.488999999999997</v>
      </c>
      <c r="F117" s="130">
        <f t="shared" si="45"/>
        <v>-54.458</v>
      </c>
      <c r="G117" s="130">
        <f t="shared" si="45"/>
        <v>-114.59599999999998</v>
      </c>
      <c r="H117" s="130">
        <f t="shared" si="45"/>
        <v>-183.03199999999998</v>
      </c>
      <c r="I117" s="130">
        <f t="shared" si="45"/>
        <v>-238.383</v>
      </c>
      <c r="J117" s="130">
        <f t="shared" si="45"/>
        <v>-276.677</v>
      </c>
      <c r="K117" s="130">
        <f t="shared" si="45"/>
        <v>-304.231</v>
      </c>
      <c r="L117" s="130">
        <f t="shared" si="45"/>
        <v>-318.64099999999996</v>
      </c>
      <c r="M117" s="130">
        <f t="shared" si="45"/>
        <v>-335.251</v>
      </c>
      <c r="N117" s="130">
        <f t="shared" si="45"/>
        <v>-349.93600000000004</v>
      </c>
      <c r="O117" s="130">
        <f t="shared" si="45"/>
        <v>-362.885</v>
      </c>
      <c r="P117" s="130">
        <f t="shared" si="45"/>
        <v>-382.18</v>
      </c>
      <c r="Q117" s="130">
        <f t="shared" si="45"/>
        <v>-383.157</v>
      </c>
      <c r="R117" s="130">
        <f t="shared" si="45"/>
        <v>-372.54</v>
      </c>
      <c r="S117" s="131"/>
      <c r="T117" s="132">
        <f>SUM(I117:R117)</f>
        <v>-3323.881</v>
      </c>
    </row>
    <row r="118" spans="1:20" ht="15.75">
      <c r="A118" s="122"/>
      <c r="B118" s="123" t="s">
        <v>77</v>
      </c>
      <c r="C118" s="123"/>
      <c r="D118" s="127">
        <v>0</v>
      </c>
      <c r="E118" s="127">
        <v>-0.18603153624104776</v>
      </c>
      <c r="F118" s="127">
        <v>-0.5768831401007559</v>
      </c>
      <c r="G118" s="127">
        <v>-1.249714287861773</v>
      </c>
      <c r="H118" s="127">
        <v>-2.9709181921693952</v>
      </c>
      <c r="I118" s="127">
        <v>-5.869961188646562</v>
      </c>
      <c r="J118" s="127">
        <v>-15.803027951802246</v>
      </c>
      <c r="K118" s="127">
        <v>-31.863368180992385</v>
      </c>
      <c r="L118" s="127">
        <v>-52.030686685508186</v>
      </c>
      <c r="M118" s="127">
        <v>-69.63644669895008</v>
      </c>
      <c r="N118" s="127">
        <v>-86.23314943630618</v>
      </c>
      <c r="O118" s="127">
        <v>-106.46953765582046</v>
      </c>
      <c r="P118" s="127">
        <v>-128.04448730798106</v>
      </c>
      <c r="Q118" s="127">
        <v>-150.84984808644845</v>
      </c>
      <c r="R118" s="127">
        <v>-173.87532101001173</v>
      </c>
      <c r="S118" s="127"/>
      <c r="T118" s="128">
        <f>SUM(I118:R118)</f>
        <v>-820.6758342024673</v>
      </c>
    </row>
    <row r="119" spans="1:20" ht="16.5" thickBot="1">
      <c r="A119" s="133" t="s">
        <v>21</v>
      </c>
      <c r="B119" s="134"/>
      <c r="C119" s="134"/>
      <c r="D119" s="135">
        <f>D117+D118</f>
        <v>0</v>
      </c>
      <c r="E119" s="135">
        <f>E117+E118</f>
        <v>-29.675031536241043</v>
      </c>
      <c r="F119" s="135">
        <f>F117+F118</f>
        <v>-55.03488314010075</v>
      </c>
      <c r="G119" s="135">
        <f aca="true" t="shared" si="46" ref="G119:R119">G117+G118</f>
        <v>-115.84571428786175</v>
      </c>
      <c r="H119" s="135">
        <f t="shared" si="46"/>
        <v>-186.00291819216937</v>
      </c>
      <c r="I119" s="135">
        <f t="shared" si="46"/>
        <v>-244.25296118864657</v>
      </c>
      <c r="J119" s="135">
        <f t="shared" si="46"/>
        <v>-292.48002795180224</v>
      </c>
      <c r="K119" s="135">
        <f t="shared" si="46"/>
        <v>-336.0943681809924</v>
      </c>
      <c r="L119" s="135">
        <f t="shared" si="46"/>
        <v>-370.6716866855081</v>
      </c>
      <c r="M119" s="135">
        <f t="shared" si="46"/>
        <v>-404.88744669895004</v>
      </c>
      <c r="N119" s="135">
        <f t="shared" si="46"/>
        <v>-436.1691494363062</v>
      </c>
      <c r="O119" s="135">
        <f t="shared" si="46"/>
        <v>-469.3545376558204</v>
      </c>
      <c r="P119" s="135">
        <f t="shared" si="46"/>
        <v>-510.22448730798106</v>
      </c>
      <c r="Q119" s="135">
        <f t="shared" si="46"/>
        <v>-534.0068480864484</v>
      </c>
      <c r="R119" s="135">
        <f t="shared" si="46"/>
        <v>-546.4153210100118</v>
      </c>
      <c r="S119" s="135"/>
      <c r="T119" s="136">
        <f>SUM(I119:R119)</f>
        <v>-4144.556834202467</v>
      </c>
    </row>
    <row r="120" spans="1:20" ht="17.25" thickBot="1" thickTop="1">
      <c r="A120" s="21"/>
      <c r="B120" s="21"/>
      <c r="C120" s="61"/>
      <c r="D120" s="21"/>
      <c r="E120" s="6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11"/>
      <c r="T120" s="21"/>
    </row>
    <row r="121" spans="1:20" ht="17.25" thickTop="1">
      <c r="A121" s="137" t="s">
        <v>31</v>
      </c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8"/>
      <c r="T121" s="140"/>
    </row>
    <row r="122" spans="1:20" s="2" customFormat="1" ht="16.5">
      <c r="A122" s="141"/>
      <c r="B122" s="11"/>
      <c r="C122" s="11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11"/>
      <c r="T122" s="142"/>
    </row>
    <row r="123" spans="1:20" ht="15.75">
      <c r="A123" s="143" t="s">
        <v>67</v>
      </c>
      <c r="B123" s="11"/>
      <c r="C123" s="11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144"/>
    </row>
    <row r="124" spans="1:20" ht="15.75">
      <c r="A124" s="145"/>
      <c r="B124" s="11" t="s">
        <v>27</v>
      </c>
      <c r="C124" s="11"/>
      <c r="D124" s="14">
        <f aca="true" t="shared" si="47" ref="D124:R124">D80</f>
        <v>0</v>
      </c>
      <c r="E124" s="14">
        <f t="shared" si="47"/>
        <v>-29.488999999999997</v>
      </c>
      <c r="F124" s="14">
        <f t="shared" si="47"/>
        <v>-54.458</v>
      </c>
      <c r="G124" s="14">
        <f t="shared" si="47"/>
        <v>-74.233</v>
      </c>
      <c r="H124" s="14">
        <f t="shared" si="47"/>
        <v>-90.197</v>
      </c>
      <c r="I124" s="14">
        <f t="shared" si="47"/>
        <v>-103.382</v>
      </c>
      <c r="J124" s="14">
        <f t="shared" si="47"/>
        <v>-120.271</v>
      </c>
      <c r="K124" s="14">
        <f t="shared" si="47"/>
        <v>-132.562</v>
      </c>
      <c r="L124" s="14">
        <f t="shared" si="47"/>
        <v>-142.136</v>
      </c>
      <c r="M124" s="14">
        <f t="shared" si="47"/>
        <v>-150.272</v>
      </c>
      <c r="N124" s="14">
        <f t="shared" si="47"/>
        <v>-158.04000000000002</v>
      </c>
      <c r="O124" s="14">
        <f t="shared" si="47"/>
        <v>-165.832</v>
      </c>
      <c r="P124" s="14">
        <f t="shared" si="47"/>
        <v>-166.73700000000002</v>
      </c>
      <c r="Q124" s="14">
        <f t="shared" si="47"/>
        <v>-164.75599999999997</v>
      </c>
      <c r="R124" s="14">
        <f t="shared" si="47"/>
        <v>-161.543</v>
      </c>
      <c r="S124" s="7"/>
      <c r="T124" s="142">
        <f aca="true" t="shared" si="48" ref="T124:T130">SUM(I124:R124)</f>
        <v>-1465.531</v>
      </c>
    </row>
    <row r="125" spans="1:20" ht="15.75">
      <c r="A125" s="145"/>
      <c r="B125" s="11" t="s">
        <v>28</v>
      </c>
      <c r="C125" s="11"/>
      <c r="D125" s="14">
        <f aca="true" t="shared" si="49" ref="D125:R125">D84</f>
        <v>0</v>
      </c>
      <c r="E125" s="14">
        <f t="shared" si="49"/>
        <v>0</v>
      </c>
      <c r="F125" s="14">
        <f t="shared" si="49"/>
        <v>0</v>
      </c>
      <c r="G125" s="14">
        <f t="shared" si="49"/>
        <v>-60.419</v>
      </c>
      <c r="H125" s="14">
        <f t="shared" si="49"/>
        <v>-88.65899999999999</v>
      </c>
      <c r="I125" s="14">
        <f t="shared" si="49"/>
        <v>-96.90899999999999</v>
      </c>
      <c r="J125" s="14">
        <f t="shared" si="49"/>
        <v>-100.94900000000001</v>
      </c>
      <c r="K125" s="14">
        <f t="shared" si="49"/>
        <v>-103.85000000000001</v>
      </c>
      <c r="L125" s="14">
        <f t="shared" si="49"/>
        <v>-103.728</v>
      </c>
      <c r="M125" s="14">
        <f t="shared" si="49"/>
        <v>-103.64200000000001</v>
      </c>
      <c r="N125" s="14">
        <f t="shared" si="49"/>
        <v>-103.60900000000001</v>
      </c>
      <c r="O125" s="14">
        <f t="shared" si="49"/>
        <v>-102.78899999999999</v>
      </c>
      <c r="P125" s="14">
        <f t="shared" si="49"/>
        <v>-94.09</v>
      </c>
      <c r="Q125" s="14">
        <f t="shared" si="49"/>
        <v>-84.27900000000001</v>
      </c>
      <c r="R125" s="14">
        <f t="shared" si="49"/>
        <v>-84.061</v>
      </c>
      <c r="S125" s="7"/>
      <c r="T125" s="142">
        <f t="shared" si="48"/>
        <v>-977.9060000000001</v>
      </c>
    </row>
    <row r="126" spans="1:20" ht="15.75">
      <c r="A126" s="145"/>
      <c r="B126" s="11" t="s">
        <v>29</v>
      </c>
      <c r="C126" s="11"/>
      <c r="D126" s="14">
        <f>D92</f>
        <v>0</v>
      </c>
      <c r="E126" s="14">
        <f>E92</f>
        <v>0</v>
      </c>
      <c r="F126" s="14">
        <f>F92</f>
        <v>0</v>
      </c>
      <c r="G126" s="14">
        <f aca="true" t="shared" si="50" ref="G126:R126">G95</f>
        <v>20.056000000000004</v>
      </c>
      <c r="H126" s="14">
        <f t="shared" si="50"/>
        <v>-29.521000000000008</v>
      </c>
      <c r="I126" s="14">
        <f t="shared" si="50"/>
        <v>-52.541000000000004</v>
      </c>
      <c r="J126" s="14">
        <f t="shared" si="50"/>
        <v>-57.912</v>
      </c>
      <c r="K126" s="14">
        <f t="shared" si="50"/>
        <v>-65.035</v>
      </c>
      <c r="L126" s="14">
        <f t="shared" si="50"/>
        <v>-68.54899999999999</v>
      </c>
      <c r="M126" s="14">
        <f t="shared" si="50"/>
        <v>-74.56400000000001</v>
      </c>
      <c r="N126" s="14">
        <f t="shared" si="50"/>
        <v>-80.595</v>
      </c>
      <c r="O126" s="14">
        <f t="shared" si="50"/>
        <v>-86.379</v>
      </c>
      <c r="P126" s="14">
        <f t="shared" si="50"/>
        <v>-96.77799999999998</v>
      </c>
      <c r="Q126" s="14">
        <f t="shared" si="50"/>
        <v>-99.259</v>
      </c>
      <c r="R126" s="14">
        <f t="shared" si="50"/>
        <v>-106.46799999999998</v>
      </c>
      <c r="S126" s="7"/>
      <c r="T126" s="142">
        <f t="shared" si="48"/>
        <v>-788.08</v>
      </c>
    </row>
    <row r="127" spans="1:20" ht="15.75">
      <c r="A127" s="145"/>
      <c r="B127" s="11" t="s">
        <v>30</v>
      </c>
      <c r="C127" s="11"/>
      <c r="D127" s="14">
        <f aca="true" t="shared" si="51" ref="D127:R127">D102</f>
        <v>0</v>
      </c>
      <c r="E127" s="14">
        <f t="shared" si="51"/>
        <v>0</v>
      </c>
      <c r="F127" s="14">
        <f t="shared" si="51"/>
        <v>0</v>
      </c>
      <c r="G127" s="14">
        <f t="shared" si="51"/>
        <v>0</v>
      </c>
      <c r="H127" s="14">
        <f t="shared" si="51"/>
        <v>23.226000000000003</v>
      </c>
      <c r="I127" s="14">
        <f t="shared" si="51"/>
        <v>18.155</v>
      </c>
      <c r="J127" s="14">
        <f t="shared" si="51"/>
        <v>4.126</v>
      </c>
      <c r="K127" s="14">
        <f t="shared" si="51"/>
        <v>-1.767</v>
      </c>
      <c r="L127" s="14">
        <f t="shared" si="51"/>
        <v>-3.143</v>
      </c>
      <c r="M127" s="14">
        <f t="shared" si="51"/>
        <v>-4.835000000000001</v>
      </c>
      <c r="N127" s="14">
        <f t="shared" si="51"/>
        <v>-5.497</v>
      </c>
      <c r="O127" s="14">
        <f t="shared" si="51"/>
        <v>-5.639</v>
      </c>
      <c r="P127" s="14">
        <f t="shared" si="51"/>
        <v>-22.163999999999998</v>
      </c>
      <c r="Q127" s="14">
        <f t="shared" si="51"/>
        <v>-32.405</v>
      </c>
      <c r="R127" s="14">
        <f t="shared" si="51"/>
        <v>-17.962000000000003</v>
      </c>
      <c r="S127" s="7"/>
      <c r="T127" s="142">
        <f t="shared" si="48"/>
        <v>-71.131</v>
      </c>
    </row>
    <row r="128" spans="1:20" ht="15.75">
      <c r="A128" s="145"/>
      <c r="B128" s="11" t="s">
        <v>19</v>
      </c>
      <c r="C128" s="11"/>
      <c r="D128" s="14">
        <f aca="true" t="shared" si="52" ref="D128:R128">D109</f>
        <v>0</v>
      </c>
      <c r="E128" s="14">
        <f t="shared" si="52"/>
        <v>0</v>
      </c>
      <c r="F128" s="14">
        <f t="shared" si="52"/>
        <v>0</v>
      </c>
      <c r="G128" s="14">
        <f t="shared" si="52"/>
        <v>0</v>
      </c>
      <c r="H128" s="14">
        <f t="shared" si="52"/>
        <v>2.119</v>
      </c>
      <c r="I128" s="14">
        <f t="shared" si="52"/>
        <v>-3.706</v>
      </c>
      <c r="J128" s="14">
        <f t="shared" si="52"/>
        <v>-1.671</v>
      </c>
      <c r="K128" s="14">
        <f t="shared" si="52"/>
        <v>-1.017</v>
      </c>
      <c r="L128" s="14">
        <f t="shared" si="52"/>
        <v>-1.085</v>
      </c>
      <c r="M128" s="14">
        <f t="shared" si="52"/>
        <v>-1.938</v>
      </c>
      <c r="N128" s="14">
        <f t="shared" si="52"/>
        <v>-2.195</v>
      </c>
      <c r="O128" s="14">
        <f t="shared" si="52"/>
        <v>-2.246</v>
      </c>
      <c r="P128" s="14">
        <f t="shared" si="52"/>
        <v>-2.411</v>
      </c>
      <c r="Q128" s="14">
        <f t="shared" si="52"/>
        <v>-2.458</v>
      </c>
      <c r="R128" s="14">
        <f t="shared" si="52"/>
        <v>-2.5060000000000002</v>
      </c>
      <c r="S128" s="7"/>
      <c r="T128" s="142">
        <f t="shared" si="48"/>
        <v>-21.233000000000004</v>
      </c>
    </row>
    <row r="129" spans="1:20" ht="15.75">
      <c r="A129" s="145"/>
      <c r="B129" s="25"/>
      <c r="C129" s="26" t="s">
        <v>75</v>
      </c>
      <c r="D129" s="27">
        <f aca="true" t="shared" si="53" ref="D129:R129">D118</f>
        <v>0</v>
      </c>
      <c r="E129" s="27">
        <f t="shared" si="53"/>
        <v>-0.18603153624104776</v>
      </c>
      <c r="F129" s="27">
        <f t="shared" si="53"/>
        <v>-0.5768831401007559</v>
      </c>
      <c r="G129" s="27">
        <f t="shared" si="53"/>
        <v>-1.249714287861773</v>
      </c>
      <c r="H129" s="27">
        <f t="shared" si="53"/>
        <v>-2.9709181921693952</v>
      </c>
      <c r="I129" s="27">
        <f t="shared" si="53"/>
        <v>-5.869961188646562</v>
      </c>
      <c r="J129" s="27">
        <f t="shared" si="53"/>
        <v>-15.803027951802246</v>
      </c>
      <c r="K129" s="27">
        <f t="shared" si="53"/>
        <v>-31.863368180992385</v>
      </c>
      <c r="L129" s="27">
        <f t="shared" si="53"/>
        <v>-52.030686685508186</v>
      </c>
      <c r="M129" s="27">
        <f t="shared" si="53"/>
        <v>-69.63644669895008</v>
      </c>
      <c r="N129" s="27">
        <f t="shared" si="53"/>
        <v>-86.23314943630618</v>
      </c>
      <c r="O129" s="27">
        <f t="shared" si="53"/>
        <v>-106.46953765582046</v>
      </c>
      <c r="P129" s="27">
        <f t="shared" si="53"/>
        <v>-128.04448730798106</v>
      </c>
      <c r="Q129" s="27">
        <f t="shared" si="53"/>
        <v>-150.84984808644845</v>
      </c>
      <c r="R129" s="27">
        <f t="shared" si="53"/>
        <v>-173.87532101001173</v>
      </c>
      <c r="S129" s="23"/>
      <c r="T129" s="146">
        <f t="shared" si="48"/>
        <v>-820.6758342024673</v>
      </c>
    </row>
    <row r="130" spans="1:20" ht="16.5">
      <c r="A130" s="145"/>
      <c r="B130" s="11" t="s">
        <v>51</v>
      </c>
      <c r="C130" s="113"/>
      <c r="D130" s="147">
        <f aca="true" t="shared" si="54" ref="D130:R130">D119</f>
        <v>0</v>
      </c>
      <c r="E130" s="147">
        <f t="shared" si="54"/>
        <v>-29.675031536241043</v>
      </c>
      <c r="F130" s="147">
        <f t="shared" si="54"/>
        <v>-55.03488314010075</v>
      </c>
      <c r="G130" s="147">
        <f t="shared" si="54"/>
        <v>-115.84571428786175</v>
      </c>
      <c r="H130" s="147">
        <f t="shared" si="54"/>
        <v>-186.00291819216937</v>
      </c>
      <c r="I130" s="147">
        <f t="shared" si="54"/>
        <v>-244.25296118864657</v>
      </c>
      <c r="J130" s="147">
        <f t="shared" si="54"/>
        <v>-292.48002795180224</v>
      </c>
      <c r="K130" s="147">
        <f t="shared" si="54"/>
        <v>-336.0943681809924</v>
      </c>
      <c r="L130" s="147">
        <f t="shared" si="54"/>
        <v>-370.6716866855081</v>
      </c>
      <c r="M130" s="147">
        <f t="shared" si="54"/>
        <v>-404.88744669895004</v>
      </c>
      <c r="N130" s="147">
        <f t="shared" si="54"/>
        <v>-436.1691494363062</v>
      </c>
      <c r="O130" s="147">
        <f t="shared" si="54"/>
        <v>-469.3545376558204</v>
      </c>
      <c r="P130" s="147">
        <f t="shared" si="54"/>
        <v>-510.22448730798106</v>
      </c>
      <c r="Q130" s="147">
        <f t="shared" si="54"/>
        <v>-534.0068480864484</v>
      </c>
      <c r="R130" s="147">
        <f t="shared" si="54"/>
        <v>-546.4153210100118</v>
      </c>
      <c r="S130" s="24"/>
      <c r="T130" s="148">
        <f t="shared" si="48"/>
        <v>-4144.556834202467</v>
      </c>
    </row>
    <row r="131" spans="1:20" ht="15.75">
      <c r="A131" s="149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150"/>
    </row>
    <row r="132" spans="1:20" ht="15.75">
      <c r="A132" s="143" t="s">
        <v>32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51"/>
    </row>
    <row r="133" spans="1:20" ht="15.75">
      <c r="A133" s="145"/>
      <c r="B133" s="11" t="s">
        <v>33</v>
      </c>
      <c r="C133" s="11"/>
      <c r="D133" s="7">
        <f aca="true" t="shared" si="55" ref="D133:R133">D113</f>
        <v>0</v>
      </c>
      <c r="E133" s="7">
        <f t="shared" si="55"/>
        <v>0</v>
      </c>
      <c r="F133" s="7">
        <f t="shared" si="55"/>
        <v>0</v>
      </c>
      <c r="G133" s="7">
        <f t="shared" si="55"/>
        <v>-27.534999999999997</v>
      </c>
      <c r="H133" s="7">
        <f t="shared" si="55"/>
        <v>-42.61800000000001</v>
      </c>
      <c r="I133" s="7">
        <f t="shared" si="55"/>
        <v>-49.291000000000004</v>
      </c>
      <c r="J133" s="7">
        <f t="shared" si="55"/>
        <v>-55.867</v>
      </c>
      <c r="K133" s="7">
        <f t="shared" si="55"/>
        <v>-62.673</v>
      </c>
      <c r="L133" s="7">
        <f t="shared" si="55"/>
        <v>-69.272</v>
      </c>
      <c r="M133" s="7">
        <f t="shared" si="55"/>
        <v>-75.11800000000001</v>
      </c>
      <c r="N133" s="7">
        <f t="shared" si="55"/>
        <v>-80.768</v>
      </c>
      <c r="O133" s="7">
        <f t="shared" si="55"/>
        <v>-86.619</v>
      </c>
      <c r="P133" s="7">
        <f t="shared" si="55"/>
        <v>-92.76299999999998</v>
      </c>
      <c r="Q133" s="7">
        <f t="shared" si="55"/>
        <v>-99.33200000000001</v>
      </c>
      <c r="R133" s="7">
        <f t="shared" si="55"/>
        <v>-106.40199999999997</v>
      </c>
      <c r="S133" s="11"/>
      <c r="T133" s="142">
        <f>SUM(I133:R133)</f>
        <v>-778.105</v>
      </c>
    </row>
    <row r="134" spans="1:20" ht="15.75">
      <c r="A134" s="145"/>
      <c r="B134" s="11"/>
      <c r="C134" s="11" t="s">
        <v>39</v>
      </c>
      <c r="D134" s="29">
        <v>0</v>
      </c>
      <c r="E134" s="29">
        <v>0</v>
      </c>
      <c r="F134" s="29">
        <v>0</v>
      </c>
      <c r="G134" s="29">
        <v>-0.11528440453917553</v>
      </c>
      <c r="H134" s="29">
        <v>-0.5055490203820316</v>
      </c>
      <c r="I134" s="29">
        <v>-1.121832393656925</v>
      </c>
      <c r="J134" s="29">
        <v>-3.05237944103685</v>
      </c>
      <c r="K134" s="29">
        <v>-6.197470637877265</v>
      </c>
      <c r="L134" s="29">
        <v>-10.399441970928404</v>
      </c>
      <c r="M134" s="29">
        <v>-14.231568086512064</v>
      </c>
      <c r="N134" s="29">
        <v>-17.931370939709733</v>
      </c>
      <c r="O134" s="29">
        <v>-22.5109682161825</v>
      </c>
      <c r="P134" s="29">
        <v>-27.471715166750258</v>
      </c>
      <c r="Q134" s="29">
        <v>-32.951690406216464</v>
      </c>
      <c r="R134" s="29">
        <v>-38.828704758538116</v>
      </c>
      <c r="S134" s="11"/>
      <c r="T134" s="142">
        <f>SUM(I134:R134)</f>
        <v>-174.6971420174086</v>
      </c>
    </row>
    <row r="135" spans="1:20" ht="15.75">
      <c r="A135" s="145"/>
      <c r="B135" s="11" t="s">
        <v>68</v>
      </c>
      <c r="C135" s="11"/>
      <c r="D135" s="7">
        <f aca="true" t="shared" si="56" ref="D135:R135">D72-D133</f>
        <v>-19.40057906882339</v>
      </c>
      <c r="E135" s="7">
        <f t="shared" si="56"/>
        <v>64.08172426337569</v>
      </c>
      <c r="F135" s="7">
        <f t="shared" si="56"/>
        <v>155.89365989422095</v>
      </c>
      <c r="G135" s="7">
        <f t="shared" si="56"/>
        <v>120.4244290816238</v>
      </c>
      <c r="H135" s="7">
        <f t="shared" si="56"/>
        <v>242.45956177992736</v>
      </c>
      <c r="I135" s="7">
        <f t="shared" si="56"/>
        <v>177.82014019580612</v>
      </c>
      <c r="J135" s="7">
        <f t="shared" si="56"/>
        <v>208.84007150576488</v>
      </c>
      <c r="K135" s="7">
        <f t="shared" si="56"/>
        <v>262.5943131770739</v>
      </c>
      <c r="L135" s="7">
        <f t="shared" si="56"/>
        <v>323.8744435982308</v>
      </c>
      <c r="M135" s="7">
        <f t="shared" si="56"/>
        <v>358.5375234391359</v>
      </c>
      <c r="N135" s="7">
        <f t="shared" si="56"/>
        <v>376.65129936876565</v>
      </c>
      <c r="O135" s="7">
        <f t="shared" si="56"/>
        <v>389.6436105226634</v>
      </c>
      <c r="P135" s="7">
        <f t="shared" si="56"/>
        <v>394.56215085136506</v>
      </c>
      <c r="Q135" s="7">
        <f t="shared" si="56"/>
        <v>399.84514199723856</v>
      </c>
      <c r="R135" s="7">
        <f t="shared" si="56"/>
        <v>401.212460786648</v>
      </c>
      <c r="S135" s="11"/>
      <c r="T135" s="142">
        <f>SUM(I135:R135)</f>
        <v>3293.5811554426923</v>
      </c>
    </row>
    <row r="136" spans="1:20" ht="15.75">
      <c r="A136" s="145"/>
      <c r="B136" s="25"/>
      <c r="C136" s="25" t="s">
        <v>34</v>
      </c>
      <c r="D136" s="28">
        <v>-0.14835605410897024</v>
      </c>
      <c r="E136" s="28">
        <v>0.10726369099258892</v>
      </c>
      <c r="F136" s="28">
        <v>1.1200867510215693</v>
      </c>
      <c r="G136" s="28">
        <v>2.181460724466135</v>
      </c>
      <c r="H136" s="28">
        <v>4.388182258079859</v>
      </c>
      <c r="I136" s="28">
        <v>7.301411412481596</v>
      </c>
      <c r="J136" s="28">
        <v>16.529597402150273</v>
      </c>
      <c r="K136" s="28">
        <v>32.829839156139656</v>
      </c>
      <c r="L136" s="28">
        <v>52.876906210752345</v>
      </c>
      <c r="M136" s="28">
        <v>71.10127388391363</v>
      </c>
      <c r="N136" s="28">
        <v>88.4226164820185</v>
      </c>
      <c r="O136" s="28">
        <v>110.08666579125725</v>
      </c>
      <c r="P136" s="28">
        <v>133.1149614313163</v>
      </c>
      <c r="Q136" s="28">
        <v>156.60585287364833</v>
      </c>
      <c r="R136" s="28">
        <v>180.83995723408242</v>
      </c>
      <c r="S136" s="25"/>
      <c r="T136" s="146">
        <f>SUM(I136:R136)</f>
        <v>849.7090818777604</v>
      </c>
    </row>
    <row r="137" spans="1:20" ht="15.75">
      <c r="A137" s="145"/>
      <c r="B137" s="11" t="s">
        <v>35</v>
      </c>
      <c r="C137" s="11"/>
      <c r="D137" s="7">
        <f>SUM(D133:D136)</f>
        <v>-19.54893512293236</v>
      </c>
      <c r="E137" s="7">
        <f aca="true" t="shared" si="57" ref="E137:R137">SUM(E133:E136)</f>
        <v>64.18898795436827</v>
      </c>
      <c r="F137" s="7">
        <f t="shared" si="57"/>
        <v>157.01374664524252</v>
      </c>
      <c r="G137" s="7">
        <f t="shared" si="57"/>
        <v>94.95560540155076</v>
      </c>
      <c r="H137" s="7">
        <f t="shared" si="57"/>
        <v>203.7241950176252</v>
      </c>
      <c r="I137" s="7">
        <f t="shared" si="57"/>
        <v>134.70871921463078</v>
      </c>
      <c r="J137" s="7">
        <f t="shared" si="57"/>
        <v>166.4502894668783</v>
      </c>
      <c r="K137" s="7">
        <f t="shared" si="57"/>
        <v>226.5536816953363</v>
      </c>
      <c r="L137" s="7">
        <f t="shared" si="57"/>
        <v>297.07990783805474</v>
      </c>
      <c r="M137" s="7">
        <f t="shared" si="57"/>
        <v>340.28922923653744</v>
      </c>
      <c r="N137" s="7">
        <f t="shared" si="57"/>
        <v>366.3745449110744</v>
      </c>
      <c r="O137" s="7">
        <f t="shared" si="57"/>
        <v>390.6003080977381</v>
      </c>
      <c r="P137" s="7">
        <f t="shared" si="57"/>
        <v>407.44239711593116</v>
      </c>
      <c r="Q137" s="7">
        <f t="shared" si="57"/>
        <v>424.16730446467045</v>
      </c>
      <c r="R137" s="7">
        <f t="shared" si="57"/>
        <v>436.82171326219236</v>
      </c>
      <c r="S137" s="11"/>
      <c r="T137" s="142">
        <f>SUM(I137:R137)</f>
        <v>3190.4880953030442</v>
      </c>
    </row>
    <row r="138" spans="1:20" ht="15.75">
      <c r="A138" s="145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51"/>
    </row>
    <row r="139" spans="1:20" ht="15.75">
      <c r="A139" s="143" t="s">
        <v>36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51"/>
    </row>
    <row r="140" spans="1:20" ht="15.75">
      <c r="A140" s="145"/>
      <c r="B140" s="11" t="s">
        <v>37</v>
      </c>
      <c r="C140" s="11"/>
      <c r="D140" s="7">
        <v>0</v>
      </c>
      <c r="E140" s="7">
        <v>0</v>
      </c>
      <c r="F140" s="7">
        <v>0</v>
      </c>
      <c r="G140" s="7">
        <v>0</v>
      </c>
      <c r="H140" s="7">
        <v>-7.489</v>
      </c>
      <c r="I140" s="7">
        <v>-7.694</v>
      </c>
      <c r="J140" s="7">
        <v>-8.17</v>
      </c>
      <c r="K140" s="7">
        <v>-8.374</v>
      </c>
      <c r="L140" s="7">
        <v>-8.937</v>
      </c>
      <c r="M140" s="7">
        <v>-9.596</v>
      </c>
      <c r="N140" s="7">
        <v>-10.229</v>
      </c>
      <c r="O140" s="7">
        <v>-10.902999999999999</v>
      </c>
      <c r="P140" s="7">
        <v>-11.796999999999999</v>
      </c>
      <c r="Q140" s="7">
        <v>-15.212000000000002</v>
      </c>
      <c r="R140" s="7">
        <v>-3.8165</v>
      </c>
      <c r="S140" s="11"/>
      <c r="T140" s="142">
        <f>SUM(I140:R140)</f>
        <v>-94.72850000000001</v>
      </c>
    </row>
    <row r="141" spans="1:20" ht="15.75">
      <c r="A141" s="145"/>
      <c r="B141" s="11"/>
      <c r="C141" s="11" t="s">
        <v>39</v>
      </c>
      <c r="D141" s="29">
        <v>0</v>
      </c>
      <c r="E141" s="29">
        <v>0</v>
      </c>
      <c r="F141" s="29">
        <v>0</v>
      </c>
      <c r="G141" s="29">
        <v>0</v>
      </c>
      <c r="H141" s="29">
        <v>-0.0471807</v>
      </c>
      <c r="I141" s="29">
        <v>-0.1399405</v>
      </c>
      <c r="J141" s="29">
        <v>-0.41908829999999997</v>
      </c>
      <c r="K141" s="29">
        <v>-0.8274229</v>
      </c>
      <c r="L141" s="29">
        <v>-1.3570832</v>
      </c>
      <c r="M141" s="29">
        <v>-1.8528216999999998</v>
      </c>
      <c r="N141" s="29">
        <v>-2.3333282</v>
      </c>
      <c r="O141" s="29">
        <v>-2.9236084</v>
      </c>
      <c r="P141" s="29">
        <v>-3.5620497</v>
      </c>
      <c r="Q141" s="29">
        <v>-4.304363899999999</v>
      </c>
      <c r="R141" s="29">
        <v>-4.9219484</v>
      </c>
      <c r="S141" s="11"/>
      <c r="T141" s="142">
        <f>SUM(I141:R141)</f>
        <v>-22.641655199999995</v>
      </c>
    </row>
    <row r="142" spans="1:20" ht="15.75">
      <c r="A142" s="145"/>
      <c r="B142" s="11" t="s">
        <v>38</v>
      </c>
      <c r="C142" s="11"/>
      <c r="D142" s="7">
        <v>-1.097</v>
      </c>
      <c r="E142" s="7">
        <v>-8.036</v>
      </c>
      <c r="F142" s="7">
        <v>-25.750999999999976</v>
      </c>
      <c r="G142" s="7">
        <v>-32.403999999999996</v>
      </c>
      <c r="H142" s="7">
        <v>-59.52900000000003</v>
      </c>
      <c r="I142" s="7">
        <v>-72.00200000000002</v>
      </c>
      <c r="J142" s="7">
        <v>-87.025</v>
      </c>
      <c r="K142" s="7">
        <v>-98.881</v>
      </c>
      <c r="L142" s="7">
        <v>-110.37900000000003</v>
      </c>
      <c r="M142" s="7">
        <v>-123.57799999999999</v>
      </c>
      <c r="N142" s="7">
        <v>-137.15400000000002</v>
      </c>
      <c r="O142" s="7">
        <v>-151.4492421250982</v>
      </c>
      <c r="P142" s="7">
        <v>-165.68612189890817</v>
      </c>
      <c r="Q142" s="7">
        <v>-186.97693951130734</v>
      </c>
      <c r="R142" s="7">
        <v>-207.09235007161593</v>
      </c>
      <c r="S142" s="11"/>
      <c r="T142" s="142">
        <f>SUM(I142:R142)</f>
        <v>-1340.2236536069297</v>
      </c>
    </row>
    <row r="143" spans="1:20" ht="15.75">
      <c r="A143" s="145"/>
      <c r="B143" s="25"/>
      <c r="C143" s="25" t="s">
        <v>39</v>
      </c>
      <c r="D143" s="28">
        <v>-0.00838874915950695</v>
      </c>
      <c r="E143" s="28">
        <v>-0.06748872041511837</v>
      </c>
      <c r="F143" s="28">
        <v>-0.21355752792181054</v>
      </c>
      <c r="G143" s="28">
        <v>-0.44308167191605285</v>
      </c>
      <c r="H143" s="28">
        <v>-0.9895438234698467</v>
      </c>
      <c r="I143" s="28">
        <v>-1.886036715702428</v>
      </c>
      <c r="J143" s="28">
        <v>-5.038279237150892</v>
      </c>
      <c r="K143" s="28">
        <v>-10.220777172890555</v>
      </c>
      <c r="L143" s="28">
        <v>-16.904654213856187</v>
      </c>
      <c r="M143" s="28">
        <v>-23.076138529607743</v>
      </c>
      <c r="N143" s="28">
        <v>-29.194919689381205</v>
      </c>
      <c r="O143" s="28">
        <v>-37.0010740368886</v>
      </c>
      <c r="P143" s="28">
        <v>-45.720900683188674</v>
      </c>
      <c r="Q143" s="28">
        <v>-55.45090175356712</v>
      </c>
      <c r="R143" s="28">
        <v>-66.31042680302586</v>
      </c>
      <c r="S143" s="25"/>
      <c r="T143" s="146">
        <f>SUM(I143:R143)</f>
        <v>-290.8041088352592</v>
      </c>
    </row>
    <row r="144" spans="1:20" ht="15.75">
      <c r="A144" s="145"/>
      <c r="B144" s="11" t="s">
        <v>40</v>
      </c>
      <c r="C144" s="11"/>
      <c r="D144" s="7">
        <f>SUM(D140:D143)</f>
        <v>-1.105388749159507</v>
      </c>
      <c r="E144" s="7">
        <f aca="true" t="shared" si="58" ref="E144:R144">SUM(E140:E143)</f>
        <v>-8.103488720415118</v>
      </c>
      <c r="F144" s="7">
        <f t="shared" si="58"/>
        <v>-25.964557527921787</v>
      </c>
      <c r="G144" s="7">
        <f t="shared" si="58"/>
        <v>-32.84708167191605</v>
      </c>
      <c r="H144" s="7">
        <f t="shared" si="58"/>
        <v>-68.05472452346987</v>
      </c>
      <c r="I144" s="7">
        <f t="shared" si="58"/>
        <v>-81.72197721570245</v>
      </c>
      <c r="J144" s="7">
        <f t="shared" si="58"/>
        <v>-100.6523675371509</v>
      </c>
      <c r="K144" s="7">
        <f t="shared" si="58"/>
        <v>-118.30320007289055</v>
      </c>
      <c r="L144" s="7">
        <f t="shared" si="58"/>
        <v>-137.57773741385623</v>
      </c>
      <c r="M144" s="7">
        <f t="shared" si="58"/>
        <v>-158.10296022960773</v>
      </c>
      <c r="N144" s="7">
        <f t="shared" si="58"/>
        <v>-178.91124788938123</v>
      </c>
      <c r="O144" s="7">
        <f t="shared" si="58"/>
        <v>-202.27692456198682</v>
      </c>
      <c r="P144" s="7">
        <f t="shared" si="58"/>
        <v>-226.76607228209684</v>
      </c>
      <c r="Q144" s="7">
        <f t="shared" si="58"/>
        <v>-261.94420516487446</v>
      </c>
      <c r="R144" s="7">
        <f t="shared" si="58"/>
        <v>-282.1412252746418</v>
      </c>
      <c r="S144" s="11"/>
      <c r="T144" s="142">
        <f>SUM(I144:R144)</f>
        <v>-1748.397917642189</v>
      </c>
    </row>
    <row r="145" spans="1:20" ht="15.75">
      <c r="A145" s="145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51"/>
    </row>
    <row r="146" spans="1:20" ht="15.75">
      <c r="A146" s="143" t="s">
        <v>41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51"/>
    </row>
    <row r="147" spans="1:20" ht="15.75">
      <c r="A147" s="145"/>
      <c r="B147" s="11" t="s">
        <v>42</v>
      </c>
      <c r="C147" s="11"/>
      <c r="D147" s="7">
        <f aca="true" t="shared" si="59" ref="D147:R147">D115-D140</f>
        <v>0</v>
      </c>
      <c r="E147" s="7">
        <f t="shared" si="59"/>
        <v>-29.488999999999997</v>
      </c>
      <c r="F147" s="7">
        <f t="shared" si="59"/>
        <v>-54.458</v>
      </c>
      <c r="G147" s="7">
        <f t="shared" si="59"/>
        <v>-87.06099999999998</v>
      </c>
      <c r="H147" s="7">
        <f t="shared" si="59"/>
        <v>-132.92499999999998</v>
      </c>
      <c r="I147" s="7">
        <f t="shared" si="59"/>
        <v>-181.39800000000002</v>
      </c>
      <c r="J147" s="7">
        <f t="shared" si="59"/>
        <v>-212.64000000000004</v>
      </c>
      <c r="K147" s="7">
        <f t="shared" si="59"/>
        <v>-233.18400000000003</v>
      </c>
      <c r="L147" s="7">
        <f t="shared" si="59"/>
        <v>-240.43199999999996</v>
      </c>
      <c r="M147" s="7">
        <f t="shared" si="59"/>
        <v>-250.53699999999998</v>
      </c>
      <c r="N147" s="7">
        <f t="shared" si="59"/>
        <v>-258.939</v>
      </c>
      <c r="O147" s="7">
        <f t="shared" si="59"/>
        <v>-265.36299999999994</v>
      </c>
      <c r="P147" s="7">
        <f t="shared" si="59"/>
        <v>-277.62</v>
      </c>
      <c r="Q147" s="7">
        <f t="shared" si="59"/>
        <v>-268.613</v>
      </c>
      <c r="R147" s="7">
        <f t="shared" si="59"/>
        <v>-262.3215</v>
      </c>
      <c r="S147" s="11"/>
      <c r="T147" s="142">
        <f>SUM(I147:R147)</f>
        <v>-2451.0474999999997</v>
      </c>
    </row>
    <row r="148" spans="1:20" ht="15.75">
      <c r="A148" s="145"/>
      <c r="B148" s="11"/>
      <c r="C148" s="11" t="s">
        <v>39</v>
      </c>
      <c r="D148" s="29">
        <v>0</v>
      </c>
      <c r="E148" s="29">
        <v>-0.18603153624104776</v>
      </c>
      <c r="F148" s="29">
        <v>-0.5768831401007559</v>
      </c>
      <c r="G148" s="29">
        <v>-1.1344298833225974</v>
      </c>
      <c r="H148" s="29">
        <v>-2.418188471787363</v>
      </c>
      <c r="I148" s="29">
        <v>-4.608188294989638</v>
      </c>
      <c r="J148" s="29">
        <v>-12.331560210765403</v>
      </c>
      <c r="K148" s="29">
        <v>-24.838474643115127</v>
      </c>
      <c r="L148" s="29">
        <v>-40.274161514579774</v>
      </c>
      <c r="M148" s="29">
        <v>-53.55205691243802</v>
      </c>
      <c r="N148" s="29">
        <v>-65.96845029659644</v>
      </c>
      <c r="O148" s="29">
        <v>-81.03496103963795</v>
      </c>
      <c r="P148" s="29">
        <v>-97.0107224412308</v>
      </c>
      <c r="Q148" s="29">
        <v>-113.59379378023198</v>
      </c>
      <c r="R148" s="29">
        <v>-130.1246678514736</v>
      </c>
      <c r="S148" s="11"/>
      <c r="T148" s="142">
        <f>SUM(I148:R148)</f>
        <v>-623.3370369850586</v>
      </c>
    </row>
    <row r="149" spans="1:20" ht="15.75">
      <c r="A149" s="145"/>
      <c r="B149" s="11" t="s">
        <v>50</v>
      </c>
      <c r="C149" s="11"/>
      <c r="D149" s="7">
        <f aca="true" t="shared" si="60" ref="D149:R149">D73-D115-D142</f>
        <v>-20.924999999999933</v>
      </c>
      <c r="E149" s="7">
        <f t="shared" si="60"/>
        <v>-78.14399999999986</v>
      </c>
      <c r="F149" s="7">
        <f t="shared" si="60"/>
        <v>7.128999999999593</v>
      </c>
      <c r="G149" s="7">
        <f t="shared" si="60"/>
        <v>-85.0239999999996</v>
      </c>
      <c r="H149" s="7">
        <f t="shared" si="60"/>
        <v>-43.67699999999987</v>
      </c>
      <c r="I149" s="7">
        <f t="shared" si="60"/>
        <v>70.42200000000001</v>
      </c>
      <c r="J149" s="7">
        <f t="shared" si="60"/>
        <v>51.08200000000079</v>
      </c>
      <c r="K149" s="7">
        <f t="shared" si="60"/>
        <v>30.601999999999578</v>
      </c>
      <c r="L149" s="7">
        <f t="shared" si="60"/>
        <v>17.86399999999908</v>
      </c>
      <c r="M149" s="7">
        <f t="shared" si="60"/>
        <v>5.254999999999384</v>
      </c>
      <c r="N149" s="7">
        <f t="shared" si="60"/>
        <v>2.2869999999983577</v>
      </c>
      <c r="O149" s="7">
        <f t="shared" si="60"/>
        <v>1.7892421250986956</v>
      </c>
      <c r="P149" s="7">
        <f t="shared" si="60"/>
        <v>12.000918315107725</v>
      </c>
      <c r="Q149" s="7">
        <f t="shared" si="60"/>
        <v>5.295227475238249</v>
      </c>
      <c r="R149" s="7">
        <f t="shared" si="60"/>
        <v>10.717146824765933</v>
      </c>
      <c r="S149" s="11"/>
      <c r="T149" s="142">
        <f>SUM(I149:R149)</f>
        <v>207.3145347402078</v>
      </c>
    </row>
    <row r="150" spans="1:20" ht="15.75">
      <c r="A150" s="145"/>
      <c r="B150" s="25"/>
      <c r="C150" s="25" t="s">
        <v>39</v>
      </c>
      <c r="D150" s="28">
        <v>-0.1600132872950614</v>
      </c>
      <c r="E150" s="28">
        <v>-0.8133049510865435</v>
      </c>
      <c r="F150" s="28">
        <v>-1.2573536773374834</v>
      </c>
      <c r="G150" s="28">
        <v>-1.5590049864665305</v>
      </c>
      <c r="H150" s="28">
        <v>-2.254531930187437</v>
      </c>
      <c r="I150" s="28">
        <v>-2.33249023331866</v>
      </c>
      <c r="J150" s="28">
        <v>-1.8755024222412915</v>
      </c>
      <c r="K150" s="28">
        <v>-2.5731259790796077</v>
      </c>
      <c r="L150" s="28">
        <v>-2.591523788976081</v>
      </c>
      <c r="M150" s="28">
        <v>-2.3682000782535537</v>
      </c>
      <c r="N150" s="28">
        <v>-2.4393002006127764</v>
      </c>
      <c r="O150" s="28">
        <v>-2.9421687077505565</v>
      </c>
      <c r="P150" s="28">
        <v>-2.644731457976415</v>
      </c>
      <c r="Q150" s="28">
        <v>-2.5553349937019076</v>
      </c>
      <c r="R150" s="28">
        <v>-2.3481873223578322</v>
      </c>
      <c r="S150" s="25"/>
      <c r="T150" s="146">
        <f>SUM(I150:R150)</f>
        <v>-24.670565184268682</v>
      </c>
    </row>
    <row r="151" spans="1:20" ht="15.75">
      <c r="A151" s="145"/>
      <c r="B151" s="11" t="s">
        <v>43</v>
      </c>
      <c r="C151" s="11"/>
      <c r="D151" s="7">
        <f>SUM(D147:D150)</f>
        <v>-21.085013287294995</v>
      </c>
      <c r="E151" s="7">
        <f aca="true" t="shared" si="61" ref="E151:R151">SUM(E147:E150)</f>
        <v>-108.63233648732746</v>
      </c>
      <c r="F151" s="7">
        <f t="shared" si="61"/>
        <v>-49.163236817438644</v>
      </c>
      <c r="G151" s="7">
        <f t="shared" si="61"/>
        <v>-174.7784348697887</v>
      </c>
      <c r="H151" s="7">
        <f t="shared" si="61"/>
        <v>-181.27472040197466</v>
      </c>
      <c r="I151" s="7">
        <f t="shared" si="61"/>
        <v>-117.91667852830832</v>
      </c>
      <c r="J151" s="7">
        <f t="shared" si="61"/>
        <v>-175.76506263300595</v>
      </c>
      <c r="K151" s="7">
        <f t="shared" si="61"/>
        <v>-229.9936006221952</v>
      </c>
      <c r="L151" s="7">
        <f t="shared" si="61"/>
        <v>-265.43368530355673</v>
      </c>
      <c r="M151" s="7">
        <f t="shared" si="61"/>
        <v>-301.20225699069215</v>
      </c>
      <c r="N151" s="7">
        <f t="shared" si="61"/>
        <v>-325.0597504972109</v>
      </c>
      <c r="O151" s="7">
        <f t="shared" si="61"/>
        <v>-347.55088762228974</v>
      </c>
      <c r="P151" s="7">
        <f t="shared" si="61"/>
        <v>-365.2745355840995</v>
      </c>
      <c r="Q151" s="7">
        <f t="shared" si="61"/>
        <v>-379.46690129869563</v>
      </c>
      <c r="R151" s="7">
        <f t="shared" si="61"/>
        <v>-384.0772083490655</v>
      </c>
      <c r="S151" s="11"/>
      <c r="T151" s="142">
        <f>SUM(I151:R151)</f>
        <v>-2891.7405674291194</v>
      </c>
    </row>
    <row r="152" spans="1:20" ht="15.75">
      <c r="A152" s="145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51"/>
    </row>
    <row r="153" spans="1:20" ht="15.75">
      <c r="A153" s="143" t="s">
        <v>44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51"/>
    </row>
    <row r="154" spans="1:20" ht="15.75">
      <c r="A154" s="143"/>
      <c r="B154" s="11" t="s">
        <v>45</v>
      </c>
      <c r="C154" s="11"/>
      <c r="D154" s="7">
        <f aca="true" t="shared" si="62" ref="D154:R154">D74</f>
        <v>-6.162000000000006</v>
      </c>
      <c r="E154" s="7">
        <f t="shared" si="62"/>
        <v>3.0386304317495103</v>
      </c>
      <c r="F154" s="7">
        <f t="shared" si="62"/>
        <v>-47.10140618760872</v>
      </c>
      <c r="G154" s="7">
        <f t="shared" si="62"/>
        <v>-128.415785313891</v>
      </c>
      <c r="H154" s="7">
        <f t="shared" si="62"/>
        <v>-222.8769884198741</v>
      </c>
      <c r="I154" s="7">
        <f t="shared" si="62"/>
        <v>-291.9471010879121</v>
      </c>
      <c r="J154" s="7">
        <f t="shared" si="62"/>
        <v>-330.77013153856706</v>
      </c>
      <c r="K154" s="7">
        <f t="shared" si="62"/>
        <v>-337.638988626607</v>
      </c>
      <c r="L154" s="7">
        <f t="shared" si="62"/>
        <v>-327.9245302651219</v>
      </c>
      <c r="M154" s="7">
        <f t="shared" si="62"/>
        <v>-332.2289223580409</v>
      </c>
      <c r="N154" s="7">
        <f t="shared" si="62"/>
        <v>-351.2125997004873</v>
      </c>
      <c r="O154" s="7">
        <f t="shared" si="62"/>
        <v>-385.9910496650722</v>
      </c>
      <c r="P154" s="7">
        <f t="shared" si="62"/>
        <v>-429.6547988619177</v>
      </c>
      <c r="Q154" s="7">
        <f t="shared" si="62"/>
        <v>-482.44268935518915</v>
      </c>
      <c r="R154" s="7">
        <f t="shared" si="62"/>
        <v>-550.5442202098308</v>
      </c>
      <c r="S154" s="11"/>
      <c r="T154" s="142">
        <f>SUM(I154:R154)</f>
        <v>-3820.355031668746</v>
      </c>
    </row>
    <row r="155" spans="1:20" ht="15.75">
      <c r="A155" s="145"/>
      <c r="B155" s="25" t="s">
        <v>46</v>
      </c>
      <c r="C155" s="25"/>
      <c r="D155" s="23">
        <f>D134+D136+D141+D143+D148+D150</f>
        <v>-0.31675809056353854</v>
      </c>
      <c r="E155" s="23">
        <f aca="true" t="shared" si="63" ref="E155:R155">E134+E136+E141+E143+E148+E150</f>
        <v>-0.9595615167501208</v>
      </c>
      <c r="F155" s="23">
        <f t="shared" si="63"/>
        <v>-0.9277075943384805</v>
      </c>
      <c r="G155" s="23">
        <f t="shared" si="63"/>
        <v>-1.0703402217782212</v>
      </c>
      <c r="H155" s="23">
        <f t="shared" si="63"/>
        <v>-1.8268116877468192</v>
      </c>
      <c r="I155" s="23">
        <f t="shared" si="63"/>
        <v>-2.7870767251860546</v>
      </c>
      <c r="J155" s="23">
        <f t="shared" si="63"/>
        <v>-6.187212209044164</v>
      </c>
      <c r="K155" s="23">
        <f t="shared" si="63"/>
        <v>-11.8274321768229</v>
      </c>
      <c r="L155" s="23">
        <f t="shared" si="63"/>
        <v>-18.649958477588093</v>
      </c>
      <c r="M155" s="23">
        <f t="shared" si="63"/>
        <v>-23.979511422897744</v>
      </c>
      <c r="N155" s="23">
        <f t="shared" si="63"/>
        <v>-29.444752844281666</v>
      </c>
      <c r="O155" s="23">
        <f t="shared" si="63"/>
        <v>-36.32611460920237</v>
      </c>
      <c r="P155" s="23">
        <f t="shared" si="63"/>
        <v>-43.295158017829856</v>
      </c>
      <c r="Q155" s="23">
        <f t="shared" si="63"/>
        <v>-52.250231960069144</v>
      </c>
      <c r="R155" s="23">
        <f t="shared" si="63"/>
        <v>-61.69397790131298</v>
      </c>
      <c r="S155" s="25"/>
      <c r="T155" s="146">
        <f>SUM(I155:R155)</f>
        <v>-286.44142634423497</v>
      </c>
    </row>
    <row r="156" spans="1:20" ht="15.75">
      <c r="A156" s="145"/>
      <c r="B156" s="11"/>
      <c r="C156" s="10" t="s">
        <v>47</v>
      </c>
      <c r="D156" s="24">
        <f aca="true" t="shared" si="64" ref="D156:Q156">D154-D155</f>
        <v>-5.845241909436467</v>
      </c>
      <c r="E156" s="24">
        <f t="shared" si="64"/>
        <v>3.998191948499631</v>
      </c>
      <c r="F156" s="24">
        <f t="shared" si="64"/>
        <v>-46.17369859327024</v>
      </c>
      <c r="G156" s="24">
        <f t="shared" si="64"/>
        <v>-127.34544509211278</v>
      </c>
      <c r="H156" s="24">
        <f t="shared" si="64"/>
        <v>-221.05017673212728</v>
      </c>
      <c r="I156" s="24">
        <f t="shared" si="64"/>
        <v>-289.160024362726</v>
      </c>
      <c r="J156" s="24">
        <f t="shared" si="64"/>
        <v>-324.5829193295229</v>
      </c>
      <c r="K156" s="24">
        <f t="shared" si="64"/>
        <v>-325.81155644978406</v>
      </c>
      <c r="L156" s="24">
        <f t="shared" si="64"/>
        <v>-309.27457178753383</v>
      </c>
      <c r="M156" s="24">
        <f t="shared" si="64"/>
        <v>-308.24941093514315</v>
      </c>
      <c r="N156" s="24">
        <f t="shared" si="64"/>
        <v>-321.76784685620567</v>
      </c>
      <c r="O156" s="24">
        <f t="shared" si="64"/>
        <v>-349.6649350558698</v>
      </c>
      <c r="P156" s="24">
        <f t="shared" si="64"/>
        <v>-386.35964084408783</v>
      </c>
      <c r="Q156" s="24">
        <f t="shared" si="64"/>
        <v>-430.19245739512</v>
      </c>
      <c r="R156" s="24">
        <f>R154-R155</f>
        <v>-488.8502423085178</v>
      </c>
      <c r="S156" s="10"/>
      <c r="T156" s="144">
        <f>SUM(I156:R156)</f>
        <v>-3533.9136053245115</v>
      </c>
    </row>
    <row r="157" spans="1:20" ht="15.75">
      <c r="A157" s="145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51"/>
    </row>
    <row r="158" spans="1:20" ht="17.25" thickBot="1">
      <c r="A158" s="152" t="s">
        <v>69</v>
      </c>
      <c r="B158" s="153"/>
      <c r="C158" s="153"/>
      <c r="D158" s="154">
        <f aca="true" t="shared" si="65" ref="D158:R158">D137+D144+D151+D156</f>
        <v>-47.58457906882333</v>
      </c>
      <c r="E158" s="154">
        <f t="shared" si="65"/>
        <v>-48.548645304874675</v>
      </c>
      <c r="F158" s="154">
        <f t="shared" si="65"/>
        <v>35.712253706611854</v>
      </c>
      <c r="G158" s="154">
        <f t="shared" si="65"/>
        <v>-240.01535623226678</v>
      </c>
      <c r="H158" s="154">
        <f t="shared" si="65"/>
        <v>-266.65542663994665</v>
      </c>
      <c r="I158" s="154">
        <f t="shared" si="65"/>
        <v>-354.089960892106</v>
      </c>
      <c r="J158" s="154">
        <f t="shared" si="65"/>
        <v>-434.5500600328014</v>
      </c>
      <c r="K158" s="154">
        <f t="shared" si="65"/>
        <v>-447.55467544953353</v>
      </c>
      <c r="L158" s="154">
        <f t="shared" si="65"/>
        <v>-415.206086666892</v>
      </c>
      <c r="M158" s="154">
        <f t="shared" si="65"/>
        <v>-427.2653989189056</v>
      </c>
      <c r="N158" s="154">
        <f t="shared" si="65"/>
        <v>-459.3643003317234</v>
      </c>
      <c r="O158" s="154">
        <f t="shared" si="65"/>
        <v>-508.8924391424083</v>
      </c>
      <c r="P158" s="154">
        <f t="shared" si="65"/>
        <v>-570.9578515943531</v>
      </c>
      <c r="Q158" s="154">
        <f t="shared" si="65"/>
        <v>-647.4362593940197</v>
      </c>
      <c r="R158" s="154">
        <f t="shared" si="65"/>
        <v>-718.2469626700326</v>
      </c>
      <c r="S158" s="153"/>
      <c r="T158" s="155">
        <f>SUM(I158:R158)</f>
        <v>-4983.563995092776</v>
      </c>
    </row>
    <row r="159" ht="16.5" thickTop="1"/>
  </sheetData>
  <sheetProtection/>
  <mergeCells count="3">
    <mergeCell ref="A1:T1"/>
    <mergeCell ref="A2:T2"/>
    <mergeCell ref="O6:R6"/>
  </mergeCells>
  <printOptions/>
  <pageMargins left="0.25" right="0.25" top="0.75" bottom="0.75" header="0.3" footer="0.3"/>
  <pageSetup fitToHeight="0" fitToWidth="1" horizontalDpi="600" verticalDpi="600" orientation="landscape" scale="72" r:id="rId1"/>
  <rowBreaks count="5" manualBreakCount="5">
    <brk id="36" max="255" man="1"/>
    <brk id="69" max="255" man="1"/>
    <brk id="77" max="255" man="1"/>
    <brk id="112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Kasprak</dc:creator>
  <cp:keywords/>
  <dc:description/>
  <cp:lastModifiedBy>Nick Kasprak</cp:lastModifiedBy>
  <cp:lastPrinted>2014-03-18T16:39:41Z</cp:lastPrinted>
  <dcterms:created xsi:type="dcterms:W3CDTF">2014-03-12T18:14:14Z</dcterms:created>
  <dcterms:modified xsi:type="dcterms:W3CDTF">2014-03-18T18:45:23Z</dcterms:modified>
  <cp:category/>
  <cp:version/>
  <cp:contentType/>
  <cp:contentStatus/>
</cp:coreProperties>
</file>