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nch\Downloads\"/>
    </mc:Choice>
  </mc:AlternateContent>
  <bookViews>
    <workbookView xWindow="0" yWindow="0" windowWidth="28800" windowHeight="12420" tabRatio="704" firstSheet="2" activeTab="2"/>
  </bookViews>
  <sheets>
    <sheet name="Chart2" sheetId="30" r:id="rId1"/>
    <sheet name="Table by Diff 2011 (2)" sheetId="29" r:id="rId2"/>
    <sheet name="Read Me" sheetId="61" r:id="rId3"/>
    <sheet name="National Single-Year TPR" sheetId="64" r:id="rId4"/>
    <sheet name="State TPR, 2-year avg" sheetId="62" r:id="rId5"/>
    <sheet name="State Poverty Trends" sheetId="63" r:id="rId6"/>
    <sheet name="Poverty (2 yr)" sheetId="68" r:id="rId7"/>
    <sheet name="Deep Poverty (2 yr)" sheetId="66" r:id="rId8"/>
    <sheet name="TANF Cases (2 yr)" sheetId="67" r:id="rId9"/>
  </sheets>
  <definedNames>
    <definedName name="_xlnm._FilterDatabase" localSheetId="7" hidden="1">'Deep Poverty (2 yr)'!$A$2:$Y$2</definedName>
    <definedName name="_xlnm._FilterDatabase" localSheetId="3" hidden="1">'National Single-Year TPR'!$A$30:$D$30</definedName>
    <definedName name="_xlnm._FilterDatabase" localSheetId="6" hidden="1">'Poverty (2 yr)'!$A$2:$AN$2</definedName>
    <definedName name="_xlnm._FilterDatabase" localSheetId="8" hidden="1">'TANF Cases (2 yr)'!$A$2:$AL$2</definedName>
  </definedNames>
  <calcPr calcId="152511"/>
</workbook>
</file>

<file path=xl/calcChain.xml><?xml version="1.0" encoding="utf-8"?>
<calcChain xmlns="http://schemas.openxmlformats.org/spreadsheetml/2006/main">
  <c r="C54" i="63" l="1"/>
  <c r="C53" i="63"/>
  <c r="C52" i="63"/>
  <c r="C51" i="63"/>
  <c r="C50" i="63"/>
  <c r="C49" i="63"/>
  <c r="C48" i="63"/>
  <c r="C47" i="63"/>
  <c r="C46" i="63"/>
  <c r="C45" i="63"/>
  <c r="C44" i="63"/>
  <c r="C43" i="63"/>
  <c r="C42" i="63"/>
  <c r="C41" i="63"/>
  <c r="C40" i="63"/>
  <c r="C39" i="63"/>
  <c r="C38" i="63"/>
  <c r="C37" i="63"/>
  <c r="C36" i="63"/>
  <c r="C35" i="63"/>
  <c r="C34" i="63"/>
  <c r="C33" i="63"/>
  <c r="C32" i="63"/>
  <c r="C31" i="63"/>
  <c r="C33" i="62"/>
  <c r="C63" i="62"/>
  <c r="C62" i="62"/>
  <c r="C61" i="62"/>
  <c r="C60" i="62"/>
  <c r="C59" i="62"/>
  <c r="D59" i="62" s="1"/>
  <c r="C58" i="62"/>
  <c r="D58" i="62" s="1"/>
  <c r="C57" i="62"/>
  <c r="C56" i="62"/>
  <c r="C55" i="62"/>
  <c r="C54" i="62"/>
  <c r="C53" i="62"/>
  <c r="C52" i="62"/>
  <c r="D52" i="62" s="1"/>
  <c r="C51" i="62"/>
  <c r="C50" i="62"/>
  <c r="C49" i="62"/>
  <c r="C48" i="62"/>
  <c r="C47" i="62"/>
  <c r="C46" i="62"/>
  <c r="C45" i="62"/>
  <c r="C44" i="62"/>
  <c r="C43" i="62"/>
  <c r="D43" i="62" s="1"/>
  <c r="C42" i="62"/>
  <c r="D42" i="62" s="1"/>
  <c r="C41" i="62"/>
  <c r="C40" i="62"/>
  <c r="C39" i="62"/>
  <c r="C38" i="62"/>
  <c r="C37" i="62"/>
  <c r="C36" i="62"/>
  <c r="C35" i="62"/>
  <c r="C34" i="62"/>
  <c r="C32" i="62"/>
  <c r="D32" i="62" s="1"/>
  <c r="C31" i="62"/>
  <c r="C30" i="62"/>
  <c r="C29" i="62"/>
  <c r="C28" i="62"/>
  <c r="C27" i="62"/>
  <c r="D54" i="63"/>
  <c r="D53" i="63"/>
  <c r="D52" i="63"/>
  <c r="D51" i="63"/>
  <c r="D50" i="63"/>
  <c r="D49" i="63"/>
  <c r="D48" i="63"/>
  <c r="D47" i="63"/>
  <c r="D46" i="63"/>
  <c r="D45" i="63"/>
  <c r="D44" i="63"/>
  <c r="D43" i="63"/>
  <c r="D42" i="63"/>
  <c r="D41" i="63"/>
  <c r="D40" i="63"/>
  <c r="D39" i="63"/>
  <c r="D38" i="63"/>
  <c r="D37" i="63"/>
  <c r="D36" i="63"/>
  <c r="D35" i="63"/>
  <c r="D34" i="63"/>
  <c r="D33" i="63"/>
  <c r="D32" i="63"/>
  <c r="B31" i="63"/>
  <c r="D31" i="63"/>
  <c r="B54" i="63"/>
  <c r="B53" i="63"/>
  <c r="B52" i="63"/>
  <c r="B51" i="63"/>
  <c r="B50" i="63"/>
  <c r="B49" i="63"/>
  <c r="B48" i="63"/>
  <c r="B47" i="63"/>
  <c r="B46" i="63"/>
  <c r="B45" i="63"/>
  <c r="B44" i="63"/>
  <c r="B43" i="63"/>
  <c r="B42" i="63"/>
  <c r="B41" i="63"/>
  <c r="B40" i="63"/>
  <c r="B39" i="63"/>
  <c r="B38" i="63"/>
  <c r="B37" i="63"/>
  <c r="B36" i="63"/>
  <c r="B35" i="63"/>
  <c r="B34" i="63"/>
  <c r="B33" i="63"/>
  <c r="B32" i="63"/>
  <c r="B28" i="62"/>
  <c r="D28" i="62"/>
  <c r="B29" i="62"/>
  <c r="D29" i="62" s="1"/>
  <c r="B30" i="62"/>
  <c r="D30" i="62" s="1"/>
  <c r="B31" i="62"/>
  <c r="D31" i="62"/>
  <c r="B32" i="62"/>
  <c r="B33" i="62"/>
  <c r="D33" i="62" s="1"/>
  <c r="B34" i="62"/>
  <c r="B35" i="62"/>
  <c r="B36" i="62"/>
  <c r="D36" i="62" s="1"/>
  <c r="B37" i="62"/>
  <c r="B38" i="62"/>
  <c r="D38" i="62"/>
  <c r="B39" i="62"/>
  <c r="D39" i="62"/>
  <c r="B40" i="62"/>
  <c r="D40" i="62" s="1"/>
  <c r="B41" i="62"/>
  <c r="B42" i="62"/>
  <c r="B43" i="62"/>
  <c r="B44" i="62"/>
  <c r="D44" i="62"/>
  <c r="B45" i="62"/>
  <c r="D45" i="62" s="1"/>
  <c r="B46" i="62"/>
  <c r="D46" i="62" s="1"/>
  <c r="B47" i="62"/>
  <c r="D47" i="62" s="1"/>
  <c r="B48" i="62"/>
  <c r="D48" i="62"/>
  <c r="B49" i="62"/>
  <c r="B50" i="62"/>
  <c r="B51" i="62"/>
  <c r="B52" i="62"/>
  <c r="B53" i="62"/>
  <c r="B54" i="62"/>
  <c r="D54" i="62"/>
  <c r="B55" i="62"/>
  <c r="D55" i="62"/>
  <c r="B56" i="62"/>
  <c r="D56" i="62" s="1"/>
  <c r="B57" i="62"/>
  <c r="B58" i="62"/>
  <c r="B59" i="62"/>
  <c r="B60" i="62"/>
  <c r="D60" i="62"/>
  <c r="B61" i="62"/>
  <c r="D61" i="62" s="1"/>
  <c r="B62" i="62"/>
  <c r="D62" i="62" s="1"/>
  <c r="B63" i="62"/>
  <c r="D63" i="62"/>
  <c r="B27" i="62"/>
  <c r="D27" i="62"/>
  <c r="G5" i="29"/>
  <c r="H5" i="29"/>
  <c r="G26" i="29"/>
  <c r="G52" i="29"/>
  <c r="G37" i="29"/>
  <c r="G20" i="29"/>
  <c r="G24" i="29"/>
  <c r="G44" i="29"/>
  <c r="G12" i="29"/>
  <c r="G40" i="29"/>
  <c r="G18" i="29"/>
  <c r="G32" i="29"/>
  <c r="G8" i="29"/>
  <c r="G11" i="29"/>
  <c r="G23" i="29"/>
  <c r="G13" i="29"/>
  <c r="G25" i="29"/>
  <c r="G29" i="29"/>
  <c r="G49" i="29"/>
  <c r="G22" i="29"/>
  <c r="G10" i="29"/>
  <c r="G19" i="29"/>
  <c r="G28" i="29"/>
  <c r="G35" i="29"/>
  <c r="G54" i="29"/>
  <c r="G14" i="29"/>
  <c r="G34" i="29"/>
  <c r="G15" i="29"/>
  <c r="G41" i="29"/>
  <c r="G30" i="29"/>
  <c r="G42" i="29"/>
  <c r="G16" i="29"/>
  <c r="G38" i="29"/>
  <c r="G47" i="29"/>
  <c r="H10" i="29"/>
  <c r="H25" i="29"/>
  <c r="G46" i="29"/>
  <c r="G48" i="29"/>
  <c r="G39" i="29"/>
  <c r="H7" i="29"/>
  <c r="H31" i="29"/>
  <c r="H55" i="29"/>
  <c r="G55" i="29"/>
  <c r="G7" i="29"/>
  <c r="H46" i="29"/>
  <c r="O46" i="29"/>
  <c r="H39" i="29"/>
  <c r="H8" i="29"/>
  <c r="G33" i="29"/>
  <c r="G27" i="29"/>
  <c r="G21" i="29"/>
  <c r="G43" i="29"/>
  <c r="G50" i="29"/>
  <c r="G17" i="29"/>
  <c r="G36" i="29"/>
  <c r="G45" i="29"/>
  <c r="G53" i="29"/>
  <c r="H35" i="29"/>
  <c r="H36" i="29"/>
  <c r="H47" i="29"/>
  <c r="H15" i="29"/>
  <c r="H14" i="29"/>
  <c r="H51" i="29"/>
  <c r="H24" i="29"/>
  <c r="H16" i="29"/>
  <c r="H43" i="29"/>
  <c r="H17" i="29"/>
  <c r="H23" i="29"/>
  <c r="H21" i="29"/>
  <c r="H19" i="29"/>
  <c r="H9" i="29"/>
  <c r="H40" i="29"/>
  <c r="H56" i="29"/>
  <c r="H22" i="29"/>
  <c r="H38" i="29"/>
  <c r="H49" i="29"/>
  <c r="H30" i="29"/>
  <c r="H41" i="29"/>
  <c r="H42" i="29"/>
  <c r="H11" i="29"/>
  <c r="H53" i="29"/>
  <c r="H27" i="29"/>
  <c r="H18" i="29"/>
  <c r="H48" i="29"/>
  <c r="H44" i="29"/>
  <c r="H37" i="29"/>
  <c r="H50" i="29"/>
  <c r="H12" i="29"/>
  <c r="H54" i="29"/>
  <c r="H20" i="29"/>
  <c r="H32" i="29"/>
  <c r="H29" i="29"/>
  <c r="H52" i="29"/>
  <c r="H45" i="29"/>
  <c r="H28" i="29"/>
  <c r="H33" i="29"/>
  <c r="H26" i="29"/>
  <c r="H13" i="29"/>
  <c r="H34" i="29"/>
  <c r="G9" i="29"/>
  <c r="G56" i="29"/>
  <c r="G51" i="29"/>
  <c r="G31" i="29"/>
  <c r="F8" i="29"/>
  <c r="C8" i="29"/>
  <c r="D8" i="29"/>
  <c r="E8" i="29"/>
  <c r="C15" i="29"/>
  <c r="D15" i="29"/>
  <c r="E15" i="29"/>
  <c r="F15" i="29"/>
  <c r="C11" i="29"/>
  <c r="D11" i="29"/>
  <c r="E11" i="29"/>
  <c r="F11" i="29"/>
  <c r="C28" i="29"/>
  <c r="D28" i="29"/>
  <c r="E28" i="29"/>
  <c r="F28" i="29"/>
  <c r="C20" i="29"/>
  <c r="D20" i="29"/>
  <c r="E20" i="29"/>
  <c r="F20" i="29"/>
  <c r="C17" i="29"/>
  <c r="D17" i="29"/>
  <c r="E17" i="29"/>
  <c r="F17" i="29"/>
  <c r="C30" i="29"/>
  <c r="D30" i="29"/>
  <c r="E30" i="29"/>
  <c r="F30" i="29"/>
  <c r="C19" i="29"/>
  <c r="D19" i="29"/>
  <c r="E19" i="29"/>
  <c r="F19" i="29"/>
  <c r="C47" i="29"/>
  <c r="D47" i="29"/>
  <c r="E47" i="29"/>
  <c r="F47" i="29"/>
  <c r="C40" i="29"/>
  <c r="D40" i="29"/>
  <c r="E40" i="29"/>
  <c r="F40" i="29"/>
  <c r="C23" i="29"/>
  <c r="D23" i="29"/>
  <c r="E23" i="29"/>
  <c r="F23" i="29"/>
  <c r="C34" i="29"/>
  <c r="D34" i="29"/>
  <c r="E34" i="29"/>
  <c r="F34" i="29"/>
  <c r="C13" i="29"/>
  <c r="D13" i="29"/>
  <c r="E13" i="29"/>
  <c r="F13" i="29"/>
  <c r="C18" i="29"/>
  <c r="D18" i="29"/>
  <c r="E18" i="29"/>
  <c r="F18" i="29"/>
  <c r="C25" i="29"/>
  <c r="D25" i="29"/>
  <c r="E25" i="29"/>
  <c r="F25" i="29"/>
  <c r="C41" i="29"/>
  <c r="D41" i="29"/>
  <c r="E41" i="29"/>
  <c r="F41" i="29"/>
  <c r="C35" i="29"/>
  <c r="D35" i="29"/>
  <c r="E35" i="29"/>
  <c r="F35" i="29"/>
  <c r="D31" i="29"/>
  <c r="E31" i="29"/>
  <c r="F31" i="29"/>
  <c r="C38" i="29"/>
  <c r="D38" i="29"/>
  <c r="E38" i="29"/>
  <c r="F38" i="29"/>
  <c r="C24" i="29"/>
  <c r="D24" i="29"/>
  <c r="E24" i="29"/>
  <c r="F24" i="29"/>
  <c r="C16" i="29"/>
  <c r="D16" i="29"/>
  <c r="E16" i="29"/>
  <c r="F16" i="29"/>
  <c r="C27" i="29"/>
  <c r="D27" i="29"/>
  <c r="E27" i="29"/>
  <c r="F27" i="29"/>
  <c r="C33" i="29"/>
  <c r="D33" i="29"/>
  <c r="E33" i="29"/>
  <c r="F33" i="29"/>
  <c r="C49" i="29"/>
  <c r="D49" i="29"/>
  <c r="E49" i="29"/>
  <c r="F49" i="29"/>
  <c r="C43" i="29"/>
  <c r="D43" i="29"/>
  <c r="E43" i="29"/>
  <c r="F43" i="29"/>
  <c r="C51" i="29"/>
  <c r="D51" i="29"/>
  <c r="E51" i="29"/>
  <c r="F51" i="29"/>
  <c r="C44" i="29"/>
  <c r="D44" i="29"/>
  <c r="E44" i="29"/>
  <c r="F44" i="29"/>
  <c r="C32" i="29"/>
  <c r="D32" i="29"/>
  <c r="E32" i="29"/>
  <c r="F32" i="29"/>
  <c r="C21" i="29"/>
  <c r="D21" i="29"/>
  <c r="E21" i="29"/>
  <c r="F21" i="29"/>
  <c r="C39" i="29"/>
  <c r="D39" i="29"/>
  <c r="E39" i="29"/>
  <c r="C45" i="29"/>
  <c r="D45" i="29"/>
  <c r="E45" i="29"/>
  <c r="F45" i="29"/>
  <c r="C52" i="29"/>
  <c r="D52" i="29"/>
  <c r="E52" i="29"/>
  <c r="F52" i="29"/>
  <c r="C53" i="29"/>
  <c r="D53" i="29"/>
  <c r="E53" i="29"/>
  <c r="F53" i="29"/>
  <c r="C50" i="29"/>
  <c r="D50" i="29"/>
  <c r="E50" i="29"/>
  <c r="F50" i="29"/>
  <c r="C54" i="29"/>
  <c r="D54" i="29"/>
  <c r="E54" i="29"/>
  <c r="F54" i="29"/>
  <c r="C42" i="29"/>
  <c r="D42" i="29"/>
  <c r="E42" i="29"/>
  <c r="F42" i="29"/>
  <c r="C55" i="29"/>
  <c r="D55" i="29"/>
  <c r="E55" i="29"/>
  <c r="F55" i="29"/>
  <c r="C37" i="29"/>
  <c r="D37" i="29"/>
  <c r="E37" i="29"/>
  <c r="F37" i="29"/>
  <c r="C29" i="29"/>
  <c r="D29" i="29"/>
  <c r="E29" i="29"/>
  <c r="F29" i="29"/>
  <c r="C48" i="29"/>
  <c r="D48" i="29"/>
  <c r="E48" i="29"/>
  <c r="F48" i="29"/>
  <c r="C46" i="29"/>
  <c r="D46" i="29"/>
  <c r="E46" i="29"/>
  <c r="F46" i="29"/>
  <c r="C36" i="29"/>
  <c r="D36" i="29"/>
  <c r="E36" i="29"/>
  <c r="F36" i="29"/>
  <c r="C14" i="29"/>
  <c r="D14" i="29"/>
  <c r="E14" i="29"/>
  <c r="F14" i="29"/>
  <c r="C10" i="29"/>
  <c r="D10" i="29"/>
  <c r="E10" i="29"/>
  <c r="F10" i="29"/>
  <c r="C26" i="29"/>
  <c r="D26" i="29"/>
  <c r="E26" i="29"/>
  <c r="F26" i="29"/>
  <c r="C12" i="29"/>
  <c r="D12" i="29"/>
  <c r="E12" i="29"/>
  <c r="F12" i="29"/>
  <c r="F56" i="29"/>
  <c r="E56" i="29"/>
  <c r="D56" i="29"/>
  <c r="C56" i="29"/>
  <c r="C31" i="29"/>
  <c r="F39" i="29"/>
  <c r="F9" i="29"/>
  <c r="D9" i="29"/>
  <c r="E9" i="29"/>
  <c r="C9" i="29"/>
  <c r="F7" i="29"/>
  <c r="D7" i="29"/>
  <c r="F22" i="29"/>
  <c r="D22" i="29"/>
  <c r="E7" i="29"/>
  <c r="C7" i="29"/>
  <c r="E22" i="29"/>
  <c r="C22" i="29"/>
  <c r="B7" i="29"/>
  <c r="B8" i="29"/>
  <c r="B12" i="29"/>
  <c r="B26" i="29"/>
  <c r="B10" i="29"/>
  <c r="B14" i="29"/>
  <c r="B36" i="29"/>
  <c r="B46" i="29"/>
  <c r="B48" i="29"/>
  <c r="B29" i="29"/>
  <c r="B37" i="29"/>
  <c r="B56" i="29"/>
  <c r="B55" i="29"/>
  <c r="B42" i="29"/>
  <c r="B54" i="29"/>
  <c r="B50" i="29"/>
  <c r="B53" i="29"/>
  <c r="B52" i="29"/>
  <c r="B45" i="29"/>
  <c r="B39" i="29"/>
  <c r="B21" i="29"/>
  <c r="B32" i="29"/>
  <c r="B44" i="29"/>
  <c r="B51" i="29"/>
  <c r="B43" i="29"/>
  <c r="B49" i="29"/>
  <c r="B33" i="29"/>
  <c r="B27" i="29"/>
  <c r="B16" i="29"/>
  <c r="B24" i="29"/>
  <c r="B38" i="29"/>
  <c r="B31" i="29"/>
  <c r="B35" i="29"/>
  <c r="B41" i="29"/>
  <c r="B25" i="29"/>
  <c r="B18" i="29"/>
  <c r="B13" i="29"/>
  <c r="B34" i="29"/>
  <c r="B23" i="29"/>
  <c r="B40" i="29"/>
  <c r="B47" i="29"/>
  <c r="B22" i="29"/>
  <c r="B19" i="29"/>
  <c r="B30" i="29"/>
  <c r="B17" i="29"/>
  <c r="B20" i="29"/>
  <c r="B28" i="29"/>
  <c r="B11" i="29"/>
  <c r="B9" i="29"/>
  <c r="B15" i="29"/>
  <c r="E5" i="29"/>
  <c r="F5" i="29"/>
  <c r="C5" i="29"/>
  <c r="B5" i="29"/>
  <c r="D5" i="29"/>
  <c r="J27" i="29"/>
  <c r="K27" i="29"/>
  <c r="N35" i="29"/>
  <c r="L43" i="29"/>
  <c r="J31" i="29"/>
  <c r="N27" i="29"/>
  <c r="O31" i="29"/>
  <c r="O33" i="29"/>
  <c r="L5" i="29"/>
  <c r="N26" i="29"/>
  <c r="N32" i="29"/>
  <c r="N42" i="29"/>
  <c r="N7" i="29"/>
  <c r="M26" i="29"/>
  <c r="O47" i="29"/>
  <c r="M51" i="29"/>
  <c r="K8" i="29"/>
  <c r="L55" i="29"/>
  <c r="K16" i="29"/>
  <c r="M27" i="29"/>
  <c r="K31" i="29"/>
  <c r="L36" i="29"/>
  <c r="N31" i="29"/>
  <c r="L27" i="29"/>
  <c r="O21" i="29"/>
  <c r="J25" i="29"/>
  <c r="K9" i="29"/>
  <c r="L13" i="29"/>
  <c r="L20" i="29"/>
  <c r="O25" i="29"/>
  <c r="L15" i="29"/>
  <c r="K5" i="29"/>
  <c r="O34" i="29"/>
  <c r="O13" i="29"/>
  <c r="L41" i="29"/>
  <c r="M25" i="29"/>
  <c r="N49" i="29"/>
  <c r="M32" i="29"/>
  <c r="M48" i="29"/>
  <c r="L40" i="29"/>
  <c r="J24" i="29"/>
  <c r="K40" i="29"/>
  <c r="N28" i="29"/>
  <c r="J40" i="29"/>
  <c r="K37" i="29"/>
  <c r="L19" i="29"/>
  <c r="J33" i="29"/>
  <c r="M33" i="29"/>
  <c r="K52" i="29"/>
  <c r="J17" i="29"/>
  <c r="K24" i="29"/>
  <c r="O39" i="29"/>
  <c r="K28" i="29"/>
  <c r="L23" i="29"/>
  <c r="L33" i="29"/>
  <c r="J38" i="29"/>
  <c r="M55" i="29"/>
  <c r="J36" i="29"/>
  <c r="K33" i="29"/>
  <c r="M44" i="29"/>
  <c r="N19" i="29"/>
  <c r="O51" i="29"/>
  <c r="O30" i="29"/>
  <c r="L49" i="29"/>
  <c r="L18" i="29"/>
  <c r="N21" i="29"/>
  <c r="M28" i="29"/>
  <c r="N16" i="29"/>
  <c r="M7" i="29"/>
  <c r="N46" i="29"/>
  <c r="O48" i="29"/>
  <c r="J28" i="29"/>
  <c r="M10" i="29"/>
  <c r="M49" i="29"/>
  <c r="L28" i="29"/>
  <c r="K12" i="29"/>
  <c r="O11" i="29"/>
  <c r="O29" i="29"/>
  <c r="O40" i="29"/>
  <c r="K51" i="29"/>
  <c r="J14" i="29"/>
  <c r="J51" i="29"/>
  <c r="J37" i="29"/>
  <c r="M37" i="29"/>
  <c r="L30" i="29"/>
  <c r="K29" i="29"/>
  <c r="J9" i="29"/>
  <c r="J46" i="29"/>
  <c r="N48" i="29"/>
  <c r="L21" i="29"/>
  <c r="K49" i="29"/>
  <c r="L34" i="29"/>
  <c r="K19" i="29"/>
  <c r="O5" i="29"/>
  <c r="J19" i="29"/>
  <c r="J49" i="29"/>
  <c r="J21" i="29"/>
  <c r="J7" i="29"/>
  <c r="N39" i="29"/>
  <c r="L39" i="29"/>
  <c r="K21" i="29"/>
  <c r="L51" i="29"/>
  <c r="K47" i="29"/>
  <c r="J45" i="29"/>
  <c r="L50" i="29"/>
  <c r="M40" i="29"/>
  <c r="L24" i="29"/>
  <c r="O41" i="29"/>
  <c r="O44" i="29"/>
  <c r="N5" i="29"/>
  <c r="M9" i="29"/>
  <c r="M46" i="29"/>
  <c r="N51" i="29"/>
  <c r="M19" i="29"/>
  <c r="K30" i="29"/>
  <c r="O9" i="29"/>
  <c r="M13" i="29"/>
  <c r="O32" i="29"/>
  <c r="M38" i="29"/>
  <c r="K25" i="29"/>
  <c r="O28" i="29"/>
  <c r="O23" i="29"/>
  <c r="M5" i="29"/>
  <c r="J12" i="29"/>
  <c r="L37" i="29"/>
  <c r="M21" i="29"/>
  <c r="N24" i="29"/>
  <c r="K15" i="29"/>
  <c r="K26" i="29"/>
  <c r="O22" i="29"/>
  <c r="M17" i="29"/>
  <c r="K36" i="29"/>
  <c r="J55" i="29"/>
  <c r="K10" i="29"/>
  <c r="J30" i="29"/>
  <c r="J32" i="29"/>
  <c r="J48" i="29"/>
  <c r="M29" i="29"/>
  <c r="N50" i="29"/>
  <c r="K38" i="29"/>
  <c r="N33" i="29"/>
  <c r="J54" i="29"/>
  <c r="O53" i="29"/>
  <c r="M56" i="29"/>
  <c r="N43" i="29"/>
  <c r="K35" i="29"/>
  <c r="O27" i="29"/>
  <c r="M31" i="29"/>
  <c r="O8" i="29"/>
  <c r="J26" i="29"/>
  <c r="M36" i="29"/>
  <c r="N37" i="29"/>
  <c r="N55" i="29"/>
  <c r="L47" i="29"/>
  <c r="M18" i="29"/>
  <c r="K39" i="29"/>
  <c r="J47" i="29"/>
  <c r="J18" i="29"/>
  <c r="N10" i="29"/>
  <c r="N14" i="29"/>
  <c r="N29" i="29"/>
  <c r="K50" i="29"/>
  <c r="K53" i="29"/>
  <c r="N45" i="29"/>
  <c r="K32" i="29"/>
  <c r="M43" i="29"/>
  <c r="L16" i="29"/>
  <c r="L38" i="29"/>
  <c r="L31" i="29"/>
  <c r="N25" i="29"/>
  <c r="N18" i="29"/>
  <c r="O38" i="29"/>
  <c r="O52" i="29"/>
  <c r="O12" i="29"/>
  <c r="M23" i="29"/>
  <c r="J15" i="29"/>
  <c r="O50" i="29"/>
  <c r="J53" i="29"/>
  <c r="N12" i="29"/>
  <c r="N52" i="29"/>
  <c r="L17" i="29"/>
  <c r="O35" i="29"/>
  <c r="O55" i="29"/>
  <c r="L10" i="29"/>
  <c r="L29" i="29"/>
  <c r="M50" i="29"/>
  <c r="M53" i="29"/>
  <c r="N38" i="29"/>
  <c r="M35" i="29"/>
  <c r="M41" i="29"/>
  <c r="L9" i="29"/>
  <c r="J35" i="29"/>
  <c r="J16" i="29"/>
  <c r="J43" i="29"/>
  <c r="J10" i="29"/>
  <c r="N9" i="29"/>
  <c r="K56" i="29"/>
  <c r="L26" i="29"/>
  <c r="N36" i="29"/>
  <c r="K55" i="29"/>
  <c r="M39" i="29"/>
  <c r="K18" i="29"/>
  <c r="K17" i="29"/>
  <c r="O17" i="29"/>
  <c r="O20" i="29"/>
  <c r="N44" i="29"/>
  <c r="O19" i="29"/>
  <c r="L7" i="29"/>
  <c r="N53" i="29"/>
  <c r="K13" i="29"/>
  <c r="K42" i="29"/>
  <c r="J50" i="29"/>
  <c r="M12" i="29"/>
  <c r="N54" i="29"/>
  <c r="M52" i="29"/>
  <c r="L25" i="29"/>
  <c r="O24" i="29"/>
  <c r="O10" i="29"/>
  <c r="O37" i="29"/>
  <c r="J13" i="29"/>
  <c r="J39" i="29"/>
  <c r="L12" i="29"/>
  <c r="M54" i="29"/>
  <c r="L53" i="29"/>
  <c r="L32" i="29"/>
  <c r="M16" i="29"/>
  <c r="M24" i="29"/>
  <c r="L35" i="29"/>
  <c r="K41" i="29"/>
  <c r="L11" i="29"/>
  <c r="O36" i="29"/>
  <c r="O54" i="29"/>
  <c r="K48" i="29"/>
  <c r="O14" i="29"/>
  <c r="L8" i="29"/>
  <c r="O49" i="29"/>
  <c r="O18" i="29"/>
  <c r="O26" i="29"/>
  <c r="J5" i="29"/>
  <c r="J56" i="29"/>
  <c r="L22" i="29"/>
  <c r="M14" i="29"/>
  <c r="M42" i="29"/>
  <c r="M45" i="29"/>
  <c r="L44" i="29"/>
  <c r="K34" i="29"/>
  <c r="K23" i="29"/>
  <c r="K20" i="29"/>
  <c r="K11" i="29"/>
  <c r="N8" i="29"/>
  <c r="O42" i="29"/>
  <c r="O15" i="29"/>
  <c r="J23" i="29"/>
  <c r="J44" i="29"/>
  <c r="M22" i="29"/>
  <c r="L56" i="29"/>
  <c r="L14" i="29"/>
  <c r="L46" i="29"/>
  <c r="L48" i="29"/>
  <c r="L54" i="29"/>
  <c r="L52" i="29"/>
  <c r="L45" i="29"/>
  <c r="K44" i="29"/>
  <c r="K43" i="29"/>
  <c r="N41" i="29"/>
  <c r="N13" i="29"/>
  <c r="N34" i="29"/>
  <c r="N23" i="29"/>
  <c r="N40" i="29"/>
  <c r="N47" i="29"/>
  <c r="N30" i="29"/>
  <c r="N17" i="29"/>
  <c r="N20" i="29"/>
  <c r="N11" i="29"/>
  <c r="N15" i="29"/>
  <c r="M8" i="29"/>
  <c r="O43" i="29"/>
  <c r="O45" i="29"/>
  <c r="O56" i="29"/>
  <c r="J11" i="29"/>
  <c r="K22" i="29"/>
  <c r="J22" i="29"/>
  <c r="J41" i="29"/>
  <c r="J29" i="29"/>
  <c r="K7" i="29"/>
  <c r="K14" i="29"/>
  <c r="K46" i="29"/>
  <c r="K54" i="29"/>
  <c r="K45" i="29"/>
  <c r="M20" i="29"/>
  <c r="M15" i="29"/>
  <c r="O16" i="29"/>
  <c r="O7" i="29"/>
  <c r="N56" i="29"/>
  <c r="N22" i="29"/>
  <c r="L42" i="29"/>
  <c r="J20" i="29"/>
  <c r="J34" i="29"/>
  <c r="J52" i="29"/>
  <c r="J42" i="29"/>
  <c r="J8" i="29"/>
  <c r="M34" i="29"/>
  <c r="M47" i="29"/>
  <c r="M30" i="29"/>
  <c r="M11" i="29"/>
  <c r="D34" i="62" l="1"/>
  <c r="D50" i="62"/>
  <c r="D49" i="62"/>
  <c r="D53" i="62"/>
  <c r="D37" i="62"/>
  <c r="D57" i="62"/>
  <c r="D41" i="62"/>
  <c r="D35" i="62"/>
  <c r="D51" i="62"/>
</calcChain>
</file>

<file path=xl/sharedStrings.xml><?xml version="1.0" encoding="utf-8"?>
<sst xmlns="http://schemas.openxmlformats.org/spreadsheetml/2006/main" count="454" uniqueCount="109">
  <si>
    <t>Sorted by biggest decline from 2008-09 to 2010-2011</t>
  </si>
  <si>
    <t>TANF-to-Poverty Ratios</t>
  </si>
  <si>
    <t>2010-2012 vs…</t>
  </si>
  <si>
    <t>94-95</t>
  </si>
  <si>
    <t>06-07</t>
  </si>
  <si>
    <t>07-08</t>
  </si>
  <si>
    <t>08-09</t>
  </si>
  <si>
    <t>09-10</t>
  </si>
  <si>
    <t>10-11</t>
  </si>
  <si>
    <t>11-12</t>
  </si>
  <si>
    <t>US Total</t>
  </si>
  <si>
    <t>California</t>
  </si>
  <si>
    <t>Maine</t>
  </si>
  <si>
    <t>Vermont</t>
  </si>
  <si>
    <t>Oregon</t>
  </si>
  <si>
    <t>Massachusetts</t>
  </si>
  <si>
    <t>Hawaii</t>
  </si>
  <si>
    <t>Minnesota</t>
  </si>
  <si>
    <t>Washington</t>
  </si>
  <si>
    <t>New Hampshire</t>
  </si>
  <si>
    <t>Maryland</t>
  </si>
  <si>
    <t>New York</t>
  </si>
  <si>
    <t>Iowa</t>
  </si>
  <si>
    <t>Pennsylvania</t>
  </si>
  <si>
    <t>Connecticut</t>
  </si>
  <si>
    <t>Tennessee</t>
  </si>
  <si>
    <t>Ohio</t>
  </si>
  <si>
    <t>Michigan</t>
  </si>
  <si>
    <t>Delaware</t>
  </si>
  <si>
    <t>Missouri</t>
  </si>
  <si>
    <t>Alaska</t>
  </si>
  <si>
    <t>Virginia</t>
  </si>
  <si>
    <t>Rhode Island</t>
  </si>
  <si>
    <t>New Mexico</t>
  </si>
  <si>
    <t>New Jersey</t>
  </si>
  <si>
    <t>Nebraska</t>
  </si>
  <si>
    <t>Kentucky</t>
  </si>
  <si>
    <t>West Virginia</t>
  </si>
  <si>
    <t>Wisconsin</t>
  </si>
  <si>
    <t>South Dakota</t>
  </si>
  <si>
    <t>Nevada</t>
  </si>
  <si>
    <t>Colorado</t>
  </si>
  <si>
    <t>Kansas</t>
  </si>
  <si>
    <t>Alabama</t>
  </si>
  <si>
    <t>Illinois</t>
  </si>
  <si>
    <t>North Dakota</t>
  </si>
  <si>
    <t>Montana</t>
  </si>
  <si>
    <t>South Carolina</t>
  </si>
  <si>
    <t>Florida</t>
  </si>
  <si>
    <t>Mississippi</t>
  </si>
  <si>
    <t>Utah</t>
  </si>
  <si>
    <t>Indiana</t>
  </si>
  <si>
    <t>Arizona</t>
  </si>
  <si>
    <t>North Carolina</t>
  </si>
  <si>
    <t>Oklahoma</t>
  </si>
  <si>
    <t>Georgia</t>
  </si>
  <si>
    <t>Arkansas</t>
  </si>
  <si>
    <t>Louisiana</t>
  </si>
  <si>
    <t>Texas</t>
  </si>
  <si>
    <t>Idaho</t>
  </si>
  <si>
    <t>Wyoming</t>
  </si>
  <si>
    <t>Year</t>
  </si>
  <si>
    <t>Number of families with children in poverty</t>
  </si>
  <si>
    <t>Number of Families Receiving AFDC/TANF cash assistance</t>
  </si>
  <si>
    <t>Ratio</t>
  </si>
  <si>
    <t>&lt;--- Select State here</t>
  </si>
  <si>
    <t>Two-Year Avg*</t>
  </si>
  <si>
    <t>Number of TANF Cases</t>
  </si>
  <si>
    <t>Number of Families with Children in Poverty</t>
  </si>
  <si>
    <t>State 
TANF-to-Poverty Ratio</t>
  </si>
  <si>
    <t>78-79</t>
  </si>
  <si>
    <t>79-80</t>
  </si>
  <si>
    <t>80-81</t>
  </si>
  <si>
    <t>81-82</t>
  </si>
  <si>
    <t>82-83</t>
  </si>
  <si>
    <t>83-84</t>
  </si>
  <si>
    <t>84-85</t>
  </si>
  <si>
    <t>85-86</t>
  </si>
  <si>
    <t>86-87</t>
  </si>
  <si>
    <t>87-88</t>
  </si>
  <si>
    <t>88-89</t>
  </si>
  <si>
    <t>89-90</t>
  </si>
  <si>
    <t>90-91</t>
  </si>
  <si>
    <t>91-92</t>
  </si>
  <si>
    <t>92-93</t>
  </si>
  <si>
    <t>93-94</t>
  </si>
  <si>
    <t>95-96</t>
  </si>
  <si>
    <t>96-97</t>
  </si>
  <si>
    <t>97-98</t>
  </si>
  <si>
    <t>98-99</t>
  </si>
  <si>
    <t>99-00</t>
  </si>
  <si>
    <t>00-01</t>
  </si>
  <si>
    <t>01-02</t>
  </si>
  <si>
    <t xml:space="preserve"> </t>
  </si>
  <si>
    <t>02-03</t>
  </si>
  <si>
    <t>03-04</t>
  </si>
  <si>
    <t>04-05</t>
  </si>
  <si>
    <t>05-06</t>
  </si>
  <si>
    <t>12-13</t>
  </si>
  <si>
    <t>13-14</t>
  </si>
  <si>
    <t>14-15</t>
  </si>
  <si>
    <t>*See the "Read Me" tab for an explanation on the two-year averages</t>
  </si>
  <si>
    <t>Number of Families with Children in Deep Poverty</t>
  </si>
  <si>
    <t>Families with Children in Poverty Two Year Averages</t>
  </si>
  <si>
    <t>76-77</t>
  </si>
  <si>
    <t>77-78</t>
  </si>
  <si>
    <t xml:space="preserve">Families with Children in Deep Poverty Two Year Averages </t>
  </si>
  <si>
    <t>State</t>
  </si>
  <si>
    <t>TANF Cases Two year averages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</si>
</sst>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8" formatCode="0.0%"/>
  </numFmts>
  <fonts count="9">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ont>
    <font>
      <b/>
      <sz val="14"/>
      <color theme="1"/>
      <name val="Calibri"/>
      <family val="2"/>
      <scheme val="minor"/>
    </font>
    <font>
      <i/>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37">
    <xf numFmtId="0" fontId="0" fillId="0" borderId="0" xfId="0"/>
    <xf numFmtId="3" fontId="0" fillId="0" borderId="0" xfId="0" applyNumberFormat="1"/>
    <xf numFmtId="0" fontId="1" fillId="0" borderId="0" xfId="0" applyFont="1"/>
    <xf numFmtId="0" fontId="0" fillId="2" borderId="0" xfId="0" applyFill="1"/>
    <xf numFmtId="0" fontId="1" fillId="0" borderId="0" xfId="0" applyFont="1" applyAlignment="1">
      <alignment horizontal="right"/>
    </xf>
    <xf numFmtId="0" fontId="1" fillId="2" borderId="0" xfId="0" applyFont="1" applyFill="1"/>
    <xf numFmtId="164" fontId="0" fillId="0" borderId="0" xfId="0" applyNumberFormat="1"/>
    <xf numFmtId="9" fontId="0" fillId="0" borderId="0" xfId="0" applyNumberFormat="1"/>
    <xf numFmtId="165" fontId="0" fillId="0" borderId="0" xfId="0" applyNumberFormat="1"/>
    <xf numFmtId="0" fontId="1" fillId="0" borderId="0" xfId="0" quotePrefix="1" applyFont="1" applyAlignment="1">
      <alignment horizontal="right"/>
    </xf>
    <xf numFmtId="0" fontId="1" fillId="0" borderId="0" xfId="0" quotePrefix="1" applyNumberFormat="1" applyFont="1" applyAlignment="1">
      <alignment horizontal="right"/>
    </xf>
    <xf numFmtId="0" fontId="0" fillId="0" borderId="0" xfId="0" applyAlignment="1">
      <alignment horizontal="center"/>
    </xf>
    <xf numFmtId="4" fontId="0" fillId="0" borderId="0" xfId="0" applyNumberFormat="1"/>
    <xf numFmtId="0" fontId="0" fillId="0" borderId="2" xfId="0" applyBorder="1"/>
    <xf numFmtId="16" fontId="0" fillId="0" borderId="0" xfId="0" applyNumberFormat="1"/>
    <xf numFmtId="168" fontId="0" fillId="0" borderId="0" xfId="0" applyNumberFormat="1"/>
    <xf numFmtId="0" fontId="1" fillId="5" borderId="1" xfId="0" applyFont="1" applyFill="1" applyBorder="1" applyAlignment="1">
      <alignment horizontal="center" vertical="center"/>
    </xf>
    <xf numFmtId="0" fontId="7" fillId="0" borderId="0" xfId="0" applyFont="1" applyAlignment="1">
      <alignment wrapText="1"/>
    </xf>
    <xf numFmtId="0" fontId="8" fillId="0" borderId="2" xfId="0" applyFont="1" applyBorder="1" applyAlignment="1">
      <alignment horizontal="center" vertical="center" wrapText="1"/>
    </xf>
    <xf numFmtId="0" fontId="8" fillId="6" borderId="4" xfId="0" applyFont="1" applyFill="1" applyBorder="1" applyAlignment="1">
      <alignment horizontal="center" vertical="center" wrapText="1"/>
    </xf>
    <xf numFmtId="0" fontId="0" fillId="0" borderId="2" xfId="0" applyFill="1" applyBorder="1"/>
    <xf numFmtId="3" fontId="0" fillId="7" borderId="2" xfId="0" applyNumberFormat="1" applyFill="1" applyBorder="1"/>
    <xf numFmtId="1" fontId="0" fillId="3" borderId="2" xfId="0" applyNumberFormat="1" applyFill="1" applyBorder="1"/>
    <xf numFmtId="3" fontId="0" fillId="4" borderId="2" xfId="0" applyNumberFormat="1" applyFill="1" applyBorder="1"/>
    <xf numFmtId="0" fontId="8" fillId="6"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horizontal="center"/>
    </xf>
    <xf numFmtId="166" fontId="0" fillId="0" borderId="2" xfId="1" applyNumberFormat="1" applyFont="1" applyBorder="1" applyAlignment="1"/>
    <xf numFmtId="1" fontId="0" fillId="0" borderId="2" xfId="0" applyNumberFormat="1" applyBorder="1" applyAlignment="1">
      <alignment horizontal="center"/>
    </xf>
    <xf numFmtId="0" fontId="0" fillId="0" borderId="2" xfId="0" applyBorder="1" applyAlignment="1">
      <alignment wrapText="1"/>
    </xf>
    <xf numFmtId="0" fontId="0" fillId="0" borderId="2" xfId="0" applyFill="1" applyBorder="1" applyAlignment="1">
      <alignment wrapText="1"/>
    </xf>
    <xf numFmtId="3" fontId="0" fillId="3" borderId="2" xfId="0" applyNumberFormat="1" applyFill="1" applyBorder="1"/>
    <xf numFmtId="0" fontId="1" fillId="3" borderId="0" xfId="0" applyFont="1" applyFill="1" applyAlignment="1">
      <alignment horizontal="center"/>
    </xf>
    <xf numFmtId="0" fontId="6" fillId="0" borderId="3" xfId="0" applyFont="1" applyBorder="1" applyAlignment="1">
      <alignment horizontal="center"/>
    </xf>
    <xf numFmtId="0" fontId="6" fillId="0" borderId="0" xfId="0" applyFont="1" applyAlignment="1">
      <alignment horizontal="center"/>
    </xf>
  </cellXfs>
  <cellStyles count="9">
    <cellStyle name="Comma" xfId="1" builtinId="3"/>
    <cellStyle name="Comma 10" xfId="2"/>
    <cellStyle name="Normal" xfId="0" builtinId="0"/>
    <cellStyle name="Normal 10" xfId="3"/>
    <cellStyle name="Normal 2" xfId="8"/>
    <cellStyle name="Normal 3" xfId="5"/>
    <cellStyle name="Normal 4" xfId="6"/>
    <cellStyle name="Normal 5" xfId="7"/>
    <cellStyle name="Normal 54" xfId="4"/>
  </cellStyles>
  <dxfs count="0"/>
  <tableStyles count="0" defaultTableStyle="TableStyleMedium9" defaultPivotStyle="PivotStyleLight16"/>
  <colors>
    <mruColors>
      <color rgb="FFCCCCFF"/>
      <color rgb="FF0B62A5"/>
      <color rgb="FFBFBFBF"/>
      <color rgb="FFB92A30"/>
      <color rgb="FF5491C0"/>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1.xml"/><Relationship Id="rId16" Type="http://schemas.openxmlformats.org/officeDocument/2006/relationships/customXml" Target="../customXml/item3.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Myriad Pro Cond" panose="020B0506030403020204" pitchFamily="34" charset="0"/>
                <a:ea typeface="+mn-ea"/>
                <a:cs typeface="+mn-cs"/>
              </a:defRPr>
            </a:pPr>
            <a:r>
              <a:rPr lang="en-US" sz="1800" b="1">
                <a:solidFill>
                  <a:sysClr val="windowText" lastClr="000000"/>
                </a:solidFill>
                <a:latin typeface="Myriad Pro Cond" panose="020B0506030403020204" pitchFamily="34" charset="0"/>
              </a:rPr>
              <a:t>2012 TANF to Poverty Ratio by State</a:t>
            </a:r>
            <a:r>
              <a:rPr lang="en-US" sz="1800" baseline="0">
                <a:solidFill>
                  <a:sysClr val="windowText" lastClr="000000"/>
                </a:solidFill>
                <a:latin typeface="Myriad Pro Cond" panose="020B0506030403020204" pitchFamily="34" charset="0"/>
              </a:rPr>
              <a:t> </a:t>
            </a:r>
          </a:p>
          <a:p>
            <a:pPr>
              <a:defRPr sz="2000">
                <a:solidFill>
                  <a:sysClr val="windowText" lastClr="000000"/>
                </a:solidFill>
                <a:latin typeface="Myriad Pro Cond" panose="020B0506030403020204" pitchFamily="34" charset="0"/>
              </a:defRPr>
            </a:pPr>
            <a:r>
              <a:rPr lang="en-US" sz="1800">
                <a:solidFill>
                  <a:sysClr val="windowText" lastClr="000000"/>
                </a:solidFill>
                <a:latin typeface="Myriad Pro Cond" panose="020B0506030403020204" pitchFamily="34" charset="0"/>
              </a:rPr>
              <a:t>Number of families</a:t>
            </a:r>
            <a:r>
              <a:rPr lang="en-US" sz="1800" baseline="0">
                <a:solidFill>
                  <a:sysClr val="windowText" lastClr="000000"/>
                </a:solidFill>
                <a:latin typeface="Myriad Pro Cond" panose="020B0506030403020204" pitchFamily="34" charset="0"/>
              </a:rPr>
              <a:t> receiving TANF benefits for every 100 families with children in poverty</a:t>
            </a:r>
            <a:endParaRPr lang="en-US" sz="1800">
              <a:solidFill>
                <a:sysClr val="windowText" lastClr="000000"/>
              </a:solidFill>
              <a:latin typeface="Myriad Pro Cond" panose="020B0506030403020204" pitchFamily="34" charset="0"/>
            </a:endParaRPr>
          </a:p>
        </c:rich>
      </c:tx>
      <c:layout>
        <c:manualLayout>
          <c:xMode val="edge"/>
          <c:yMode val="edge"/>
          <c:x val="0.13353421506134744"/>
          <c:y val="1.2121212121212121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yriad Pro Cond" panose="020B0506030403020204" pitchFamily="34" charset="0"/>
              <a:ea typeface="+mn-ea"/>
              <a:cs typeface="+mn-cs"/>
            </a:defRPr>
          </a:pPr>
          <a:endParaRPr lang="en-US"/>
        </a:p>
      </c:txPr>
    </c:title>
    <c:autoTitleDeleted val="0"/>
    <c:plotArea>
      <c:layout>
        <c:manualLayout>
          <c:layoutTarget val="inner"/>
          <c:xMode val="edge"/>
          <c:yMode val="edge"/>
          <c:x val="4.5920565007005178E-2"/>
          <c:y val="0.11937373737373737"/>
          <c:w val="0.92559043853491574"/>
          <c:h val="0.80104700548795038"/>
        </c:manualLayout>
      </c:layout>
      <c:barChart>
        <c:barDir val="bar"/>
        <c:grouping val="clustered"/>
        <c:varyColors val="0"/>
        <c:ser>
          <c:idx val="0"/>
          <c:order val="0"/>
          <c:spPr>
            <a:solidFill>
              <a:schemeClr val="accent1"/>
            </a:solidFill>
            <a:ln>
              <a:noFill/>
            </a:ln>
            <a:effectLst/>
          </c:spPr>
          <c:invertIfNegative val="0"/>
          <c:dPt>
            <c:idx val="17"/>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1-B215-45F4-9C31-CCDA9058768D}"/>
              </c:ext>
            </c:extLst>
          </c:dPt>
          <c:dPt>
            <c:idx val="18"/>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3-B215-45F4-9C31-CCDA9058768D}"/>
              </c:ext>
            </c:extLst>
          </c:dPt>
          <c:dPt>
            <c:idx val="28"/>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5-B215-45F4-9C31-CCDA9058768D}"/>
              </c:ext>
            </c:extLst>
          </c:dPt>
          <c:val>
            <c:numRef>
              <c:f>'Table by Diff 2011 (2)'!$H$5:$H$56</c:f>
              <c:numCache>
                <c:formatCode>General</c:formatCode>
                <c:ptCount val="52"/>
                <c:pt idx="0" formatCode="0.0">
                  <c:v>0</c:v>
                </c:pt>
                <c:pt idx="2" formatCode="0.0">
                  <c:v>0</c:v>
                </c:pt>
                <c:pt idx="3" formatCode="0.0">
                  <c:v>0</c:v>
                </c:pt>
                <c:pt idx="4" formatCode="0.0">
                  <c:v>0</c:v>
                </c:pt>
                <c:pt idx="5" formatCode="0.0">
                  <c:v>0</c:v>
                </c:pt>
                <c:pt idx="6" formatCode="0.0">
                  <c:v>0</c:v>
                </c:pt>
                <c:pt idx="7" formatCode="0.0">
                  <c:v>0</c:v>
                </c:pt>
                <c:pt idx="8" formatCode="0.0">
                  <c:v>0</c:v>
                </c:pt>
                <c:pt idx="9" formatCode="0.0">
                  <c:v>0</c:v>
                </c:pt>
                <c:pt idx="10" formatCode="0.0">
                  <c:v>0</c:v>
                </c:pt>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pt idx="42" formatCode="0.0">
                  <c:v>0</c:v>
                </c:pt>
                <c:pt idx="43" formatCode="0.0">
                  <c:v>0</c:v>
                </c:pt>
                <c:pt idx="44" formatCode="0.0">
                  <c:v>0</c:v>
                </c:pt>
                <c:pt idx="45" formatCode="0.0">
                  <c:v>0</c:v>
                </c:pt>
                <c:pt idx="46" formatCode="0.0">
                  <c:v>0</c:v>
                </c:pt>
                <c:pt idx="47" formatCode="0.0">
                  <c:v>0</c:v>
                </c:pt>
                <c:pt idx="48" formatCode="0.0">
                  <c:v>0</c:v>
                </c:pt>
                <c:pt idx="49" formatCode="0.0">
                  <c:v>0</c:v>
                </c:pt>
                <c:pt idx="50" formatCode="0.0">
                  <c:v>0</c:v>
                </c:pt>
                <c:pt idx="51" formatCode="0.0">
                  <c:v>0</c:v>
                </c:pt>
              </c:numCache>
            </c:numRef>
          </c:val>
          <c:extLst xmlns:c16r2="http://schemas.microsoft.com/office/drawing/2015/06/chart">
            <c:ext xmlns:c16="http://schemas.microsoft.com/office/drawing/2014/chart" uri="{C3380CC4-5D6E-409C-BE32-E72D297353CC}">
              <c16:uniqueId val="{00000006-B215-45F4-9C31-CCDA9058768D}"/>
            </c:ext>
          </c:extLst>
        </c:ser>
        <c:dLbls>
          <c:showLegendKey val="0"/>
          <c:showVal val="0"/>
          <c:showCatName val="0"/>
          <c:showSerName val="0"/>
          <c:showPercent val="0"/>
          <c:showBubbleSize val="0"/>
        </c:dLbls>
        <c:gapWidth val="67"/>
        <c:axId val="314178472"/>
        <c:axId val="312826912"/>
      </c:barChart>
      <c:catAx>
        <c:axId val="314178472"/>
        <c:scaling>
          <c:orientation val="minMax"/>
        </c:scaling>
        <c:delete val="1"/>
        <c:axPos val="l"/>
        <c:majorTickMark val="none"/>
        <c:minorTickMark val="none"/>
        <c:tickLblPos val="nextTo"/>
        <c:crossAx val="312826912"/>
        <c:crosses val="autoZero"/>
        <c:auto val="1"/>
        <c:lblAlgn val="ctr"/>
        <c:lblOffset val="100"/>
        <c:noMultiLvlLbl val="0"/>
      </c:catAx>
      <c:valAx>
        <c:axId val="31282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yriad Pro Cond" panose="020B0506030403020204" pitchFamily="34" charset="0"/>
                <a:ea typeface="+mn-ea"/>
                <a:cs typeface="+mn-cs"/>
              </a:defRPr>
            </a:pPr>
            <a:endParaRPr lang="en-US"/>
          </a:p>
        </c:txPr>
        <c:crossAx val="314178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b="1" i="0">
                <a:solidFill>
                  <a:schemeClr val="tx1"/>
                </a:solidFill>
                <a:latin typeface="+mn-lt"/>
              </a:rPr>
              <a:t>National TANF-to-Poverty Ratio Over 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1618428860668497E-2"/>
          <c:y val="0.23088221115217741"/>
          <c:w val="0.85173754044800909"/>
          <c:h val="0.62933354759226523"/>
        </c:manualLayout>
      </c:layout>
      <c:lineChart>
        <c:grouping val="standard"/>
        <c:varyColors val="0"/>
        <c:ser>
          <c:idx val="0"/>
          <c:order val="0"/>
          <c:tx>
            <c:v>National</c:v>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1-225A-4430-B6A2-340279B60A36}"/>
              </c:ext>
            </c:extLst>
          </c:dPt>
          <c:dPt>
            <c:idx val="19"/>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3-225A-4430-B6A2-340279B60A36}"/>
              </c:ext>
            </c:extLst>
          </c:dPt>
          <c:dPt>
            <c:idx val="20"/>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5-225A-4430-B6A2-340279B60A36}"/>
              </c:ext>
            </c:extLst>
          </c:dPt>
          <c:dPt>
            <c:idx val="21"/>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7-225A-4430-B6A2-340279B60A36}"/>
              </c:ext>
            </c:extLst>
          </c:dPt>
          <c:dPt>
            <c:idx val="22"/>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9-225A-4430-B6A2-340279B60A36}"/>
              </c:ext>
            </c:extLst>
          </c:dPt>
          <c:dPt>
            <c:idx val="23"/>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B-225A-4430-B6A2-340279B60A36}"/>
              </c:ext>
            </c:extLst>
          </c:dPt>
          <c:dPt>
            <c:idx val="24"/>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D-225A-4430-B6A2-340279B60A36}"/>
              </c:ext>
            </c:extLst>
          </c:dPt>
          <c:dPt>
            <c:idx val="25"/>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F-225A-4430-B6A2-340279B60A36}"/>
              </c:ext>
            </c:extLst>
          </c:dPt>
          <c:dPt>
            <c:idx val="26"/>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1-225A-4430-B6A2-340279B60A36}"/>
              </c:ext>
            </c:extLst>
          </c:dPt>
          <c:dPt>
            <c:idx val="27"/>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3-225A-4430-B6A2-340279B60A36}"/>
              </c:ext>
            </c:extLst>
          </c:dPt>
          <c:dPt>
            <c:idx val="28"/>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5-225A-4430-B6A2-340279B60A36}"/>
              </c:ext>
            </c:extLst>
          </c:dPt>
          <c:dPt>
            <c:idx val="29"/>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7-225A-4430-B6A2-340279B60A36}"/>
              </c:ext>
            </c:extLst>
          </c:dPt>
          <c:dPt>
            <c:idx val="30"/>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9-225A-4430-B6A2-340279B60A36}"/>
              </c:ext>
            </c:extLst>
          </c:dPt>
          <c:dPt>
            <c:idx val="31"/>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B-225A-4430-B6A2-340279B60A36}"/>
              </c:ext>
            </c:extLst>
          </c:dPt>
          <c:dPt>
            <c:idx val="32"/>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D-225A-4430-B6A2-340279B60A36}"/>
              </c:ext>
            </c:extLst>
          </c:dPt>
          <c:dPt>
            <c:idx val="33"/>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F-225A-4430-B6A2-340279B60A36}"/>
              </c:ext>
            </c:extLst>
          </c:dPt>
          <c:dPt>
            <c:idx val="34"/>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1-225A-4430-B6A2-340279B60A36}"/>
              </c:ext>
            </c:extLst>
          </c:dPt>
          <c:dPt>
            <c:idx val="35"/>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3-225A-4430-B6A2-340279B60A36}"/>
              </c:ext>
            </c:extLst>
          </c:dPt>
          <c:dPt>
            <c:idx val="36"/>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5-225A-4430-B6A2-340279B60A36}"/>
              </c:ext>
            </c:extLst>
          </c:dPt>
          <c:dLbls>
            <c:dLbl>
              <c:idx val="0"/>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26-225A-4430-B6A2-340279B60A36}"/>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27-225A-4430-B6A2-340279B60A3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8-225A-4430-B6A2-340279B60A3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9-225A-4430-B6A2-340279B60A3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A-225A-4430-B6A2-340279B60A3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B-225A-4430-B6A2-340279B60A36}"/>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C-225A-4430-B6A2-340279B60A36}"/>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D-225A-4430-B6A2-340279B60A36}"/>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E-225A-4430-B6A2-340279B60A36}"/>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F-225A-4430-B6A2-340279B60A3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30-225A-4430-B6A2-340279B60A36}"/>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1-225A-4430-B6A2-340279B60A36}"/>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2-225A-4430-B6A2-340279B60A36}"/>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33-225A-4430-B6A2-340279B60A36}"/>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34-225A-4430-B6A2-340279B60A36}"/>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35-225A-4430-B6A2-340279B60A36}"/>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36-225A-4430-B6A2-340279B60A36}"/>
                </c:ext>
                <c:ext xmlns:c15="http://schemas.microsoft.com/office/drawing/2012/chart" uri="{CE6537A1-D6FC-4f65-9D91-7224C49458BB}"/>
              </c:extLst>
            </c:dLbl>
            <c:dLbl>
              <c:idx val="17"/>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37-225A-4430-B6A2-340279B60A36}"/>
                </c:ext>
                <c:ext xmlns:c15="http://schemas.microsoft.com/office/drawing/2012/chart" uri="{CE6537A1-D6FC-4f65-9D91-7224C49458BB}">
                  <c15:layout/>
                </c:ext>
              </c:extLst>
            </c:dLbl>
            <c:dLbl>
              <c:idx val="18"/>
              <c:delete val="1"/>
              <c:extLst xmlns:c16r2="http://schemas.microsoft.com/office/drawing/2015/06/chart">
                <c:ext xmlns:c16="http://schemas.microsoft.com/office/drawing/2014/chart" uri="{C3380CC4-5D6E-409C-BE32-E72D297353CC}">
                  <c16:uniqueId val="{00000001-225A-4430-B6A2-340279B60A36}"/>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03-225A-4430-B6A2-340279B60A36}"/>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05-225A-4430-B6A2-340279B60A36}"/>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07-225A-4430-B6A2-340279B60A36}"/>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09-225A-4430-B6A2-340279B60A36}"/>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0B-225A-4430-B6A2-340279B60A36}"/>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0D-225A-4430-B6A2-340279B60A36}"/>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0F-225A-4430-B6A2-340279B60A36}"/>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11-225A-4430-B6A2-340279B60A36}"/>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13-225A-4430-B6A2-340279B60A36}"/>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15-225A-4430-B6A2-340279B60A36}"/>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17-225A-4430-B6A2-340279B60A36}"/>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19-225A-4430-B6A2-340279B60A36}"/>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1B-225A-4430-B6A2-340279B60A36}"/>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1D-225A-4430-B6A2-340279B60A36}"/>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1F-225A-4430-B6A2-340279B60A36}"/>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21-225A-4430-B6A2-340279B60A36}"/>
                </c:ext>
                <c:ext xmlns:c15="http://schemas.microsoft.com/office/drawing/2012/chart" uri="{CE6537A1-D6FC-4f65-9D91-7224C49458BB}"/>
              </c:extLst>
            </c:dLbl>
            <c:dLbl>
              <c:idx val="35"/>
              <c:delete val="1"/>
              <c:extLst xmlns:c16r2="http://schemas.microsoft.com/office/drawing/2015/06/chart">
                <c:ext xmlns:c16="http://schemas.microsoft.com/office/drawing/2014/chart" uri="{C3380CC4-5D6E-409C-BE32-E72D297353CC}">
                  <c16:uniqueId val="{00000023-225A-4430-B6A2-340279B60A36}"/>
                </c:ext>
                <c:ext xmlns:c15="http://schemas.microsoft.com/office/drawing/2012/chart" uri="{CE6537A1-D6FC-4f65-9D91-7224C49458BB}"/>
              </c:extLst>
            </c:dLbl>
            <c:dLbl>
              <c:idx val="36"/>
              <c:layout>
                <c:manualLayout>
                  <c:x val="-4.8983761110232164E-2"/>
                  <c:y val="-9.7799525606345264E-2"/>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25-225A-4430-B6A2-340279B60A36}"/>
                </c:ext>
                <c:ext xmlns:c15="http://schemas.microsoft.com/office/drawing/2012/chart" uri="{CE6537A1-D6FC-4f65-9D91-7224C49458BB}">
                  <c15:layout/>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tx1"/>
                    </a:solidFill>
                    <a:latin typeface="Proxima Nova Cond Light" panose="020B0306030502060204" pitchFamily="34" charset="0"/>
                    <a:ea typeface="+mn-ea"/>
                    <a:cs typeface="+mn-cs"/>
                  </a:defRPr>
                </a:pPr>
                <a:endParaRPr lang="en-US"/>
              </a:p>
            </c:tx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TPR'!$A$31:$A$67</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f>'National Single-Year TPR'!$D$31:$D$67</c:f>
              <c:numCache>
                <c:formatCode>0</c:formatCode>
                <c:ptCount val="37"/>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23.190433531773714</c:v>
                </c:pt>
              </c:numCache>
            </c:numRef>
          </c:val>
          <c:smooth val="0"/>
          <c:extLst xmlns:c16r2="http://schemas.microsoft.com/office/drawing/2015/06/chart">
            <c:ext xmlns:c16="http://schemas.microsoft.com/office/drawing/2014/chart" uri="{C3380CC4-5D6E-409C-BE32-E72D297353CC}">
              <c16:uniqueId val="{00000038-225A-4430-B6A2-340279B60A36}"/>
            </c:ext>
          </c:extLst>
        </c:ser>
        <c:dLbls>
          <c:showLegendKey val="0"/>
          <c:showVal val="0"/>
          <c:showCatName val="0"/>
          <c:showSerName val="0"/>
          <c:showPercent val="0"/>
          <c:showBubbleSize val="0"/>
        </c:dLbls>
        <c:smooth val="0"/>
        <c:axId val="314661624"/>
        <c:axId val="315960720"/>
      </c:lineChart>
      <c:catAx>
        <c:axId val="314661624"/>
        <c:scaling>
          <c:orientation val="minMax"/>
        </c:scaling>
        <c:delete val="0"/>
        <c:axPos val="b"/>
        <c:numFmt formatCode="General"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t" anchorCtr="1"/>
          <a:lstStyle/>
          <a:p>
            <a:pPr>
              <a:defRPr sz="1600" b="0" i="0" u="none" strike="noStrike" kern="1200" baseline="0">
                <a:solidFill>
                  <a:schemeClr val="tx1"/>
                </a:solidFill>
                <a:latin typeface="Proxima Nova" panose="020B0503030502060204" pitchFamily="34" charset="0"/>
                <a:ea typeface="+mn-ea"/>
                <a:cs typeface="+mn-cs"/>
              </a:defRPr>
            </a:pPr>
            <a:endParaRPr lang="en-US"/>
          </a:p>
        </c:txPr>
        <c:crossAx val="315960720"/>
        <c:crosses val="autoZero"/>
        <c:auto val="1"/>
        <c:lblAlgn val="ctr"/>
        <c:lblOffset val="100"/>
        <c:noMultiLvlLbl val="0"/>
      </c:catAx>
      <c:valAx>
        <c:axId val="31596072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Proxima Nova Cond" panose="020B0506030502060204" pitchFamily="34" charset="0"/>
                <a:ea typeface="+mn-ea"/>
                <a:cs typeface="+mn-cs"/>
              </a:defRPr>
            </a:pPr>
            <a:endParaRPr lang="en-US"/>
          </a:p>
        </c:txPr>
        <c:crossAx val="31466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a:solidFill>
                  <a:schemeClr val="tx1"/>
                </a:solidFill>
                <a:latin typeface="+mn-lt"/>
              </a:rPr>
              <a:t>TANF-to-Poverty Ratio over Time</a:t>
            </a:r>
          </a:p>
        </c:rich>
      </c:tx>
      <c:layout>
        <c:manualLayout>
          <c:xMode val="edge"/>
          <c:yMode val="edge"/>
          <c:x val="0.28906350623697813"/>
          <c:y val="2.539682539682539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618494577403925E-2"/>
          <c:y val="0.30733408323959505"/>
          <c:w val="0.85173754044800909"/>
          <c:h val="0.52102887139107601"/>
        </c:manualLayout>
      </c:layout>
      <c:lineChart>
        <c:grouping val="standard"/>
        <c:varyColors val="0"/>
        <c:ser>
          <c:idx val="0"/>
          <c:order val="0"/>
          <c:tx>
            <c:v>National</c:v>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1-8442-44FA-829C-893CDC1C0599}"/>
              </c:ext>
            </c:extLst>
          </c:dPt>
          <c:dPt>
            <c:idx val="19"/>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3-8442-44FA-829C-893CDC1C0599}"/>
              </c:ext>
            </c:extLst>
          </c:dPt>
          <c:dPt>
            <c:idx val="20"/>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5-8442-44FA-829C-893CDC1C0599}"/>
              </c:ext>
            </c:extLst>
          </c:dPt>
          <c:dPt>
            <c:idx val="21"/>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7-8442-44FA-829C-893CDC1C0599}"/>
              </c:ext>
            </c:extLst>
          </c:dPt>
          <c:dPt>
            <c:idx val="22"/>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9-8442-44FA-829C-893CDC1C0599}"/>
              </c:ext>
            </c:extLst>
          </c:dPt>
          <c:dPt>
            <c:idx val="23"/>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B-8442-44FA-829C-893CDC1C0599}"/>
              </c:ext>
            </c:extLst>
          </c:dPt>
          <c:dPt>
            <c:idx val="24"/>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D-8442-44FA-829C-893CDC1C0599}"/>
              </c:ext>
            </c:extLst>
          </c:dPt>
          <c:dPt>
            <c:idx val="25"/>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0F-8442-44FA-829C-893CDC1C0599}"/>
              </c:ext>
            </c:extLst>
          </c:dPt>
          <c:dPt>
            <c:idx val="26"/>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1-8442-44FA-829C-893CDC1C0599}"/>
              </c:ext>
            </c:extLst>
          </c:dPt>
          <c:dPt>
            <c:idx val="27"/>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3-8442-44FA-829C-893CDC1C0599}"/>
              </c:ext>
            </c:extLst>
          </c:dPt>
          <c:dPt>
            <c:idx val="28"/>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5-8442-44FA-829C-893CDC1C0599}"/>
              </c:ext>
            </c:extLst>
          </c:dPt>
          <c:dPt>
            <c:idx val="29"/>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7-8442-44FA-829C-893CDC1C0599}"/>
              </c:ext>
            </c:extLst>
          </c:dPt>
          <c:dPt>
            <c:idx val="30"/>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9-8442-44FA-829C-893CDC1C0599}"/>
              </c:ext>
            </c:extLst>
          </c:dPt>
          <c:dPt>
            <c:idx val="31"/>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B-8442-44FA-829C-893CDC1C0599}"/>
              </c:ext>
            </c:extLst>
          </c:dPt>
          <c:dPt>
            <c:idx val="32"/>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D-8442-44FA-829C-893CDC1C0599}"/>
              </c:ext>
            </c:extLst>
          </c:dPt>
          <c:dPt>
            <c:idx val="33"/>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1F-8442-44FA-829C-893CDC1C0599}"/>
              </c:ext>
            </c:extLst>
          </c:dPt>
          <c:dPt>
            <c:idx val="34"/>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1-8442-44FA-829C-893CDC1C0599}"/>
              </c:ext>
            </c:extLst>
          </c:dPt>
          <c:dPt>
            <c:idx val="35"/>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3-8442-44FA-829C-893CDC1C0599}"/>
              </c:ext>
            </c:extLst>
          </c:dPt>
          <c:dPt>
            <c:idx val="36"/>
            <c:marker>
              <c:symbol val="none"/>
            </c:marker>
            <c:bubble3D val="0"/>
            <c:spPr>
              <a:ln w="38100" cap="rnd">
                <a:solidFill>
                  <a:schemeClr val="accent2"/>
                </a:solidFill>
                <a:round/>
              </a:ln>
              <a:effectLst/>
            </c:spPr>
            <c:extLst xmlns:c16r2="http://schemas.microsoft.com/office/drawing/2015/06/chart">
              <c:ext xmlns:c16="http://schemas.microsoft.com/office/drawing/2014/chart" uri="{C3380CC4-5D6E-409C-BE32-E72D297353CC}">
                <c16:uniqueId val="{00000025-8442-44FA-829C-893CDC1C0599}"/>
              </c:ext>
            </c:extLst>
          </c:dPt>
          <c:dLbls>
            <c:dLbl>
              <c:idx val="0"/>
              <c:layout>
                <c:manualLayout>
                  <c:x val="-1.9521717911176184E-3"/>
                  <c:y val="-5.0793650793650794E-2"/>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26-8442-44FA-829C-893CDC1C0599}"/>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27-8442-44FA-829C-893CDC1C059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8-8442-44FA-829C-893CDC1C059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9-8442-44FA-829C-893CDC1C059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A-8442-44FA-829C-893CDC1C059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B-8442-44FA-829C-893CDC1C0599}"/>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C-8442-44FA-829C-893CDC1C0599}"/>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D-8442-44FA-829C-893CDC1C0599}"/>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E-8442-44FA-829C-893CDC1C0599}"/>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F-8442-44FA-829C-893CDC1C0599}"/>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30-8442-44FA-829C-893CDC1C0599}"/>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1-8442-44FA-829C-893CDC1C0599}"/>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2-8442-44FA-829C-893CDC1C0599}"/>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33-8442-44FA-829C-893CDC1C0599}"/>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34-8442-44FA-829C-893CDC1C0599}"/>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35-8442-44FA-829C-893CDC1C0599}"/>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36-8442-44FA-829C-893CDC1C0599}"/>
                </c:ext>
                <c:ext xmlns:c15="http://schemas.microsoft.com/office/drawing/2012/chart" uri="{CE6537A1-D6FC-4f65-9D91-7224C49458BB}"/>
              </c:extLst>
            </c:dLbl>
            <c:dLbl>
              <c:idx val="17"/>
              <c:layout>
                <c:manualLayout>
                  <c:x val="4.3232150885970808E-2"/>
                  <c:y val="7.0961129858767074E-3"/>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37-8442-44FA-829C-893CDC1C0599}"/>
                </c:ext>
                <c:ext xmlns:c15="http://schemas.microsoft.com/office/drawing/2012/chart" uri="{CE6537A1-D6FC-4f65-9D91-7224C49458BB}">
                  <c15:layout/>
                </c:ext>
              </c:extLst>
            </c:dLbl>
            <c:dLbl>
              <c:idx val="18"/>
              <c:delete val="1"/>
              <c:extLst xmlns:c16r2="http://schemas.microsoft.com/office/drawing/2015/06/chart">
                <c:ext xmlns:c16="http://schemas.microsoft.com/office/drawing/2014/chart" uri="{C3380CC4-5D6E-409C-BE32-E72D297353CC}">
                  <c16:uniqueId val="{00000001-8442-44FA-829C-893CDC1C0599}"/>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03-8442-44FA-829C-893CDC1C0599}"/>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05-8442-44FA-829C-893CDC1C0599}"/>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07-8442-44FA-829C-893CDC1C0599}"/>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09-8442-44FA-829C-893CDC1C0599}"/>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0B-8442-44FA-829C-893CDC1C0599}"/>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0D-8442-44FA-829C-893CDC1C0599}"/>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0F-8442-44FA-829C-893CDC1C0599}"/>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11-8442-44FA-829C-893CDC1C0599}"/>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13-8442-44FA-829C-893CDC1C0599}"/>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15-8442-44FA-829C-893CDC1C0599}"/>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17-8442-44FA-829C-893CDC1C0599}"/>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19-8442-44FA-829C-893CDC1C0599}"/>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1B-8442-44FA-829C-893CDC1C0599}"/>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1D-8442-44FA-829C-893CDC1C0599}"/>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1F-8442-44FA-829C-893CDC1C0599}"/>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21-8442-44FA-829C-893CDC1C0599}"/>
                </c:ext>
                <c:ext xmlns:c15="http://schemas.microsoft.com/office/drawing/2012/chart" uri="{CE6537A1-D6FC-4f65-9D91-7224C49458BB}"/>
              </c:extLst>
            </c:dLbl>
            <c:dLbl>
              <c:idx val="35"/>
              <c:delete val="1"/>
              <c:extLst xmlns:c16r2="http://schemas.microsoft.com/office/drawing/2015/06/chart">
                <c:ext xmlns:c16="http://schemas.microsoft.com/office/drawing/2014/chart" uri="{C3380CC4-5D6E-409C-BE32-E72D297353CC}">
                  <c16:uniqueId val="{00000023-8442-44FA-829C-893CDC1C0599}"/>
                </c:ext>
                <c:ext xmlns:c15="http://schemas.microsoft.com/office/drawing/2012/chart" uri="{CE6537A1-D6FC-4f65-9D91-7224C49458BB}"/>
              </c:extLst>
            </c:dLbl>
            <c:dLbl>
              <c:idx val="36"/>
              <c:layout>
                <c:manualLayout>
                  <c:x val="-2.4704575054066796E-2"/>
                  <c:y val="-0.1351478124058022"/>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25-8442-44FA-829C-893CDC1C0599}"/>
                </c:ext>
                <c:ext xmlns:c15="http://schemas.microsoft.com/office/drawing/2012/chart" uri="{CE6537A1-D6FC-4f65-9D91-7224C49458BB}">
                  <c15:layout/>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tx1"/>
                    </a:solidFill>
                    <a:latin typeface="Proxima Nova Cond Light" panose="020B0306030502060204" pitchFamily="34" charset="0"/>
                    <a:ea typeface="+mn-ea"/>
                    <a:cs typeface="+mn-cs"/>
                  </a:defRPr>
                </a:pPr>
                <a:endParaRPr lang="en-US"/>
              </a:p>
            </c:tx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TPR'!$A$31:$A$67</c:f>
              <c:numCache>
                <c:formatCode>General</c:formatCode>
                <c:ptCount val="37"/>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numCache>
            </c:numRef>
          </c:cat>
          <c:val>
            <c:numRef>
              <c:f>'State TPR, 2-year avg'!$D$27:$D$63</c:f>
              <c:numCache>
                <c:formatCode>0</c:formatCode>
                <c:ptCount val="37"/>
                <c:pt idx="0">
                  <c:v>49.345634738440033</c:v>
                </c:pt>
                <c:pt idx="1">
                  <c:v>51.83752734467528</c:v>
                </c:pt>
                <c:pt idx="2">
                  <c:v>47.256257310391042</c:v>
                </c:pt>
                <c:pt idx="3">
                  <c:v>40.75672218448323</c:v>
                </c:pt>
                <c:pt idx="4">
                  <c:v>39.666025902760467</c:v>
                </c:pt>
                <c:pt idx="5">
                  <c:v>42.597175136849962</c:v>
                </c:pt>
                <c:pt idx="6">
                  <c:v>35.347895175142405</c:v>
                </c:pt>
                <c:pt idx="7">
                  <c:v>30.141816464036197</c:v>
                </c:pt>
                <c:pt idx="8">
                  <c:v>29.376484681653665</c:v>
                </c:pt>
                <c:pt idx="9">
                  <c:v>30.570913574825713</c:v>
                </c:pt>
                <c:pt idx="10">
                  <c:v>33.78955185813092</c:v>
                </c:pt>
                <c:pt idx="11">
                  <c:v>37.190308601876445</c:v>
                </c:pt>
                <c:pt idx="12">
                  <c:v>35.10070264025417</c:v>
                </c:pt>
                <c:pt idx="13">
                  <c:v>35.434675969146937</c:v>
                </c:pt>
                <c:pt idx="14">
                  <c:v>38.218872710694384</c:v>
                </c:pt>
                <c:pt idx="15">
                  <c:v>39.564972370501401</c:v>
                </c:pt>
                <c:pt idx="16">
                  <c:v>34.280305092002941</c:v>
                </c:pt>
                <c:pt idx="17">
                  <c:v>32.484485899126945</c:v>
                </c:pt>
                <c:pt idx="18">
                  <c:v>30.370714441847564</c:v>
                </c:pt>
                <c:pt idx="19">
                  <c:v>23.251866346493273</c:v>
                </c:pt>
                <c:pt idx="20">
                  <c:v>18.641698163968261</c:v>
                </c:pt>
                <c:pt idx="21">
                  <c:v>18.01996776255454</c:v>
                </c:pt>
                <c:pt idx="22">
                  <c:v>17.242855896439774</c:v>
                </c:pt>
                <c:pt idx="23">
                  <c:v>15.766833757509058</c:v>
                </c:pt>
                <c:pt idx="24">
                  <c:v>15.47403344342044</c:v>
                </c:pt>
                <c:pt idx="25">
                  <c:v>14.493904243320172</c:v>
                </c:pt>
                <c:pt idx="26">
                  <c:v>15.862139639281109</c:v>
                </c:pt>
                <c:pt idx="27">
                  <c:v>17.116798785143946</c:v>
                </c:pt>
                <c:pt idx="28">
                  <c:v>15.714285714285714</c:v>
                </c:pt>
                <c:pt idx="29">
                  <c:v>14.751683330761296</c:v>
                </c:pt>
                <c:pt idx="30">
                  <c:v>15.410611331973683</c:v>
                </c:pt>
                <c:pt idx="31">
                  <c:v>16.906581207662139</c:v>
                </c:pt>
                <c:pt idx="32">
                  <c:v>17.807217059637594</c:v>
                </c:pt>
                <c:pt idx="33">
                  <c:v>16.505012003174556</c:v>
                </c:pt>
                <c:pt idx="34">
                  <c:v>13.646567361934084</c:v>
                </c:pt>
                <c:pt idx="35">
                  <c:v>11.809677643118329</c:v>
                </c:pt>
                <c:pt idx="36">
                  <c:v>11.35092057305207</c:v>
                </c:pt>
              </c:numCache>
            </c:numRef>
          </c:val>
          <c:smooth val="0"/>
          <c:extLst xmlns:c16r2="http://schemas.microsoft.com/office/drawing/2015/06/chart">
            <c:ext xmlns:c16="http://schemas.microsoft.com/office/drawing/2014/chart" uri="{C3380CC4-5D6E-409C-BE32-E72D297353CC}">
              <c16:uniqueId val="{00000038-8442-44FA-829C-893CDC1C0599}"/>
            </c:ext>
          </c:extLst>
        </c:ser>
        <c:dLbls>
          <c:showLegendKey val="0"/>
          <c:showVal val="0"/>
          <c:showCatName val="0"/>
          <c:showSerName val="0"/>
          <c:showPercent val="0"/>
          <c:showBubbleSize val="0"/>
        </c:dLbls>
        <c:smooth val="0"/>
        <c:axId val="315364936"/>
        <c:axId val="315083136"/>
      </c:lineChart>
      <c:catAx>
        <c:axId val="315364936"/>
        <c:scaling>
          <c:orientation val="minMax"/>
        </c:scaling>
        <c:delete val="0"/>
        <c:axPos val="b"/>
        <c:numFmt formatCode="General" sourceLinked="1"/>
        <c:majorTickMark val="in"/>
        <c:minorTickMark val="none"/>
        <c:tickLblPos val="nextTo"/>
        <c:spPr>
          <a:noFill/>
          <a:ln w="19050" cap="flat" cmpd="sng" algn="ctr">
            <a:solidFill>
              <a:schemeClr val="bg1">
                <a:lumMod val="75000"/>
              </a:schemeClr>
            </a:solidFill>
            <a:round/>
          </a:ln>
          <a:effectLst/>
        </c:spPr>
        <c:txPr>
          <a:bodyPr rot="0" spcFirstLastPara="1" vertOverflow="ellipsis" wrap="square" anchor="t" anchorCtr="1"/>
          <a:lstStyle/>
          <a:p>
            <a:pPr>
              <a:defRPr sz="1600" b="0" i="0" u="none" strike="noStrike" kern="1200" baseline="0">
                <a:solidFill>
                  <a:schemeClr val="tx1"/>
                </a:solidFill>
                <a:latin typeface="Proxima Nova" panose="020B0503030502060204" pitchFamily="34" charset="0"/>
                <a:ea typeface="+mn-ea"/>
                <a:cs typeface="+mn-cs"/>
              </a:defRPr>
            </a:pPr>
            <a:endParaRPr lang="en-US"/>
          </a:p>
        </c:txPr>
        <c:crossAx val="315083136"/>
        <c:crosses val="autoZero"/>
        <c:auto val="1"/>
        <c:lblAlgn val="ctr"/>
        <c:lblOffset val="100"/>
        <c:noMultiLvlLbl val="0"/>
      </c:catAx>
      <c:valAx>
        <c:axId val="315083136"/>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Proxima Nova Cond" panose="020B0506030502060204" pitchFamily="34" charset="0"/>
                <a:ea typeface="+mn-ea"/>
                <a:cs typeface="+mn-cs"/>
              </a:defRPr>
            </a:pPr>
            <a:endParaRPr lang="en-US"/>
          </a:p>
        </c:txPr>
        <c:crossAx val="31536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a:solidFill>
                  <a:schemeClr val="tx1"/>
                </a:solidFill>
                <a:latin typeface="+mn-lt"/>
              </a:rPr>
              <a:t>State Trends in Poverty, Deep Poverty, and TANF Cases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60556400415221"/>
          <c:y val="0.2655760560180761"/>
          <c:w val="0.82734226948426182"/>
          <c:h val="0.52192541391314828"/>
        </c:manualLayout>
      </c:layout>
      <c:lineChart>
        <c:grouping val="standard"/>
        <c:varyColors val="0"/>
        <c:ser>
          <c:idx val="0"/>
          <c:order val="0"/>
          <c:tx>
            <c:v>Number of TANF Cases</c:v>
          </c:tx>
          <c:spPr>
            <a:ln w="34925" cap="rnd">
              <a:solidFill>
                <a:srgbClr val="FFC000"/>
              </a:solidFill>
              <a:round/>
            </a:ln>
            <a:effectLst/>
          </c:spPr>
          <c:marker>
            <c:symbol val="none"/>
          </c:marker>
          <c:cat>
            <c:numRef>
              <c:f>'National Single-Year TPR'!$A$44:$A$67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'State Poverty Trends'!$B$31:$B$54</c:f>
              <c:numCache>
                <c:formatCode>#,##0</c:formatCode>
                <c:ptCount val="24"/>
                <c:pt idx="0">
                  <c:v>49722.291666666672</c:v>
                </c:pt>
                <c:pt idx="1">
                  <c:v>51276.541666666672</c:v>
                </c:pt>
                <c:pt idx="2">
                  <c:v>50549</c:v>
                </c:pt>
                <c:pt idx="3">
                  <c:v>47236.375</c:v>
                </c:pt>
                <c:pt idx="4">
                  <c:v>43098.791666666672</c:v>
                </c:pt>
                <c:pt idx="5">
                  <c:v>36124.75</c:v>
                </c:pt>
                <c:pt idx="6">
                  <c:v>26676.75</c:v>
                </c:pt>
                <c:pt idx="7">
                  <c:v>21134</c:v>
                </c:pt>
                <c:pt idx="8">
                  <c:v>19452.375</c:v>
                </c:pt>
                <c:pt idx="9">
                  <c:v>18774.625</c:v>
                </c:pt>
                <c:pt idx="10">
                  <c:v>18337.458333333336</c:v>
                </c:pt>
                <c:pt idx="11">
                  <c:v>18788.416666666664</c:v>
                </c:pt>
                <c:pt idx="12">
                  <c:v>19511.041666666664</c:v>
                </c:pt>
                <c:pt idx="13">
                  <c:v>19928.875</c:v>
                </c:pt>
                <c:pt idx="14">
                  <c:v>19800.541666666664</c:v>
                </c:pt>
                <c:pt idx="15">
                  <c:v>18898</c:v>
                </c:pt>
                <c:pt idx="16">
                  <c:v>18162.125</c:v>
                </c:pt>
                <c:pt idx="17">
                  <c:v>18625.958333333332</c:v>
                </c:pt>
                <c:pt idx="18">
                  <c:v>20864.75</c:v>
                </c:pt>
                <c:pt idx="19">
                  <c:v>22861.083333333336</c:v>
                </c:pt>
                <c:pt idx="20">
                  <c:v>22321.708333333336</c:v>
                </c:pt>
                <c:pt idx="21">
                  <c:v>20324.583333333336</c:v>
                </c:pt>
                <c:pt idx="22">
                  <c:v>17876.25</c:v>
                </c:pt>
                <c:pt idx="23">
                  <c:v>14735.708333333332</c:v>
                </c:pt>
              </c:numCache>
            </c:numRef>
          </c:val>
          <c:smooth val="0"/>
          <c:extLst xmlns:c16r2="http://schemas.microsoft.com/office/drawing/2015/06/chart">
            <c:ext xmlns:c16="http://schemas.microsoft.com/office/drawing/2014/chart" uri="{C3380CC4-5D6E-409C-BE32-E72D297353CC}">
              <c16:uniqueId val="{00000000-3A8C-4552-A669-D58AA93746C7}"/>
            </c:ext>
          </c:extLst>
        </c:ser>
        <c:ser>
          <c:idx val="1"/>
          <c:order val="1"/>
          <c:tx>
            <c:v>Families with Children in Poverty</c:v>
          </c:tx>
          <c:spPr>
            <a:ln w="34925" cap="rnd">
              <a:solidFill>
                <a:schemeClr val="accent1"/>
              </a:solidFill>
              <a:round/>
            </a:ln>
            <a:effectLst/>
          </c:spPr>
          <c:marker>
            <c:symbol val="none"/>
          </c:marker>
          <c:cat>
            <c:numRef>
              <c:f>'National Single-Year TPR'!$A$44:$A$67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'State Poverty Trends'!$C$31:$C$54</c:f>
              <c:numCache>
                <c:formatCode>#,##0</c:formatCode>
                <c:ptCount val="24"/>
                <c:pt idx="0">
                  <c:v>140321</c:v>
                </c:pt>
                <c:pt idx="1">
                  <c:v>134165.5</c:v>
                </c:pt>
                <c:pt idx="2">
                  <c:v>127762</c:v>
                </c:pt>
                <c:pt idx="3">
                  <c:v>137794.5</c:v>
                </c:pt>
                <c:pt idx="4">
                  <c:v>132675</c:v>
                </c:pt>
                <c:pt idx="5">
                  <c:v>118946</c:v>
                </c:pt>
                <c:pt idx="6">
                  <c:v>114729.5</c:v>
                </c:pt>
                <c:pt idx="7">
                  <c:v>113369.5</c:v>
                </c:pt>
                <c:pt idx="8">
                  <c:v>107949</c:v>
                </c:pt>
                <c:pt idx="9">
                  <c:v>108883.5</c:v>
                </c:pt>
                <c:pt idx="10">
                  <c:v>116304</c:v>
                </c:pt>
                <c:pt idx="11">
                  <c:v>121419</c:v>
                </c:pt>
                <c:pt idx="12">
                  <c:v>134615.5</c:v>
                </c:pt>
                <c:pt idx="13">
                  <c:v>125638</c:v>
                </c:pt>
                <c:pt idx="14">
                  <c:v>115679</c:v>
                </c:pt>
                <c:pt idx="15">
                  <c:v>120260</c:v>
                </c:pt>
                <c:pt idx="16">
                  <c:v>123119</c:v>
                </c:pt>
                <c:pt idx="17">
                  <c:v>120864.5</c:v>
                </c:pt>
                <c:pt idx="18">
                  <c:v>123412</c:v>
                </c:pt>
                <c:pt idx="19">
                  <c:v>128381</c:v>
                </c:pt>
                <c:pt idx="20">
                  <c:v>135242</c:v>
                </c:pt>
                <c:pt idx="21">
                  <c:v>148935.5</c:v>
                </c:pt>
                <c:pt idx="22">
                  <c:v>151369.5</c:v>
                </c:pt>
                <c:pt idx="23">
                  <c:v>129819.5</c:v>
                </c:pt>
              </c:numCache>
            </c:numRef>
          </c:val>
          <c:smooth val="0"/>
          <c:extLst xmlns:c16r2="http://schemas.microsoft.com/office/drawing/2015/06/chart">
            <c:ext xmlns:c16="http://schemas.microsoft.com/office/drawing/2014/chart" uri="{C3380CC4-5D6E-409C-BE32-E72D297353CC}">
              <c16:uniqueId val="{00000001-3A8C-4552-A669-D58AA93746C7}"/>
            </c:ext>
          </c:extLst>
        </c:ser>
        <c:ser>
          <c:idx val="2"/>
          <c:order val="2"/>
          <c:tx>
            <c:v>Familes with Children in Deep Poverty</c:v>
          </c:tx>
          <c:spPr>
            <a:ln w="34925" cap="rnd">
              <a:solidFill>
                <a:schemeClr val="accent2"/>
              </a:solidFill>
              <a:round/>
            </a:ln>
            <a:effectLst/>
          </c:spPr>
          <c:marker>
            <c:symbol val="none"/>
          </c:marker>
          <c:cat>
            <c:numRef>
              <c:f>'National Single-Year TPR'!$A$44:$A$67</c:f>
              <c:numCache>
                <c:formatCode>General</c:formatCode>
                <c:ptCount val="24"/>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numCache>
            </c:numRef>
          </c:cat>
          <c:val>
            <c:numRef>
              <c:f>'State Poverty Trends'!$D$31:$D$54</c:f>
              <c:numCache>
                <c:formatCode>#,##0</c:formatCode>
                <c:ptCount val="24"/>
                <c:pt idx="0">
                  <c:v>58918</c:v>
                </c:pt>
                <c:pt idx="1">
                  <c:v>55707</c:v>
                </c:pt>
                <c:pt idx="2">
                  <c:v>55214</c:v>
                </c:pt>
                <c:pt idx="3">
                  <c:v>61245.5</c:v>
                </c:pt>
                <c:pt idx="4">
                  <c:v>61801.5</c:v>
                </c:pt>
                <c:pt idx="5">
                  <c:v>60708.5</c:v>
                </c:pt>
                <c:pt idx="6">
                  <c:v>56043.5</c:v>
                </c:pt>
                <c:pt idx="7">
                  <c:v>50708</c:v>
                </c:pt>
                <c:pt idx="8">
                  <c:v>46707</c:v>
                </c:pt>
                <c:pt idx="9">
                  <c:v>39217.5</c:v>
                </c:pt>
                <c:pt idx="10">
                  <c:v>40507.5</c:v>
                </c:pt>
                <c:pt idx="11">
                  <c:v>49529</c:v>
                </c:pt>
                <c:pt idx="12">
                  <c:v>54046</c:v>
                </c:pt>
                <c:pt idx="13">
                  <c:v>45578.5</c:v>
                </c:pt>
                <c:pt idx="14">
                  <c:v>50043</c:v>
                </c:pt>
                <c:pt idx="15">
                  <c:v>59142</c:v>
                </c:pt>
                <c:pt idx="16">
                  <c:v>53458</c:v>
                </c:pt>
                <c:pt idx="17">
                  <c:v>46737.5</c:v>
                </c:pt>
                <c:pt idx="18">
                  <c:v>42424</c:v>
                </c:pt>
                <c:pt idx="19">
                  <c:v>50090.5</c:v>
                </c:pt>
                <c:pt idx="20">
                  <c:v>67637.5</c:v>
                </c:pt>
                <c:pt idx="21">
                  <c:v>74141.5</c:v>
                </c:pt>
                <c:pt idx="22">
                  <c:v>63659.5</c:v>
                </c:pt>
                <c:pt idx="23">
                  <c:v>48217.5</c:v>
                </c:pt>
              </c:numCache>
            </c:numRef>
          </c:val>
          <c:smooth val="0"/>
          <c:extLst xmlns:c16r2="http://schemas.microsoft.com/office/drawing/2015/06/chart">
            <c:ext xmlns:c16="http://schemas.microsoft.com/office/drawing/2014/chart" uri="{C3380CC4-5D6E-409C-BE32-E72D297353CC}">
              <c16:uniqueId val="{00000002-3A8C-4552-A669-D58AA93746C7}"/>
            </c:ext>
          </c:extLst>
        </c:ser>
        <c:dLbls>
          <c:showLegendKey val="0"/>
          <c:showVal val="0"/>
          <c:showCatName val="0"/>
          <c:showSerName val="0"/>
          <c:showPercent val="0"/>
          <c:showBubbleSize val="0"/>
        </c:dLbls>
        <c:smooth val="0"/>
        <c:axId val="315384120"/>
        <c:axId val="315384512"/>
      </c:lineChart>
      <c:catAx>
        <c:axId val="315384120"/>
        <c:scaling>
          <c:orientation val="minMax"/>
        </c:scaling>
        <c:delete val="0"/>
        <c:axPos val="b"/>
        <c:numFmt formatCode="@" sourceLinked="0"/>
        <c:majorTickMark val="out"/>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Proxima Nova "/>
                <a:ea typeface="+mn-ea"/>
                <a:cs typeface="+mn-cs"/>
              </a:defRPr>
            </a:pPr>
            <a:endParaRPr lang="en-US"/>
          </a:p>
        </c:txPr>
        <c:crossAx val="315384512"/>
        <c:crosses val="autoZero"/>
        <c:auto val="0"/>
        <c:lblAlgn val="ctr"/>
        <c:lblOffset val="100"/>
        <c:tickLblSkip val="2"/>
        <c:tickMarkSkip val="2"/>
        <c:noMultiLvlLbl val="0"/>
      </c:catAx>
      <c:valAx>
        <c:axId val="3153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Proxima Nova Cond" panose="020B0506030502060204" pitchFamily="34" charset="0"/>
                <a:ea typeface="+mn-ea"/>
                <a:cs typeface="+mn-cs"/>
              </a:defRPr>
            </a:pPr>
            <a:endParaRPr lang="en-US"/>
          </a:p>
        </c:txPr>
        <c:crossAx val="315384120"/>
        <c:crossesAt val="1"/>
        <c:crossBetween val="midCat"/>
      </c:valAx>
      <c:spPr>
        <a:noFill/>
        <a:ln>
          <a:noFill/>
        </a:ln>
        <a:effectLst/>
      </c:spPr>
    </c:plotArea>
    <c:legend>
      <c:legendPos val="t"/>
      <c:layout>
        <c:manualLayout>
          <c:xMode val="edge"/>
          <c:yMode val="edge"/>
          <c:x val="1.6792463003680515E-3"/>
          <c:y val="0.10739774480979579"/>
          <c:w val="0.98176127565644267"/>
          <c:h val="0.1280814973424331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0.01689</cdr:x>
      <cdr:y>0.63503</cdr:y>
    </cdr:from>
    <cdr:to>
      <cdr:x>0.05723</cdr:x>
      <cdr:y>0.66702</cdr:y>
    </cdr:to>
    <cdr:sp macro="" textlink="">
      <cdr:nvSpPr>
        <cdr:cNvPr id="2" name="TextBox 1"/>
        <cdr:cNvSpPr txBox="1"/>
      </cdr:nvSpPr>
      <cdr:spPr>
        <a:xfrm xmlns:a="http://schemas.openxmlformats.org/drawingml/2006/main">
          <a:off x="146217" y="3992145"/>
          <a:ext cx="349250" cy="201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yriad Pro Cond" panose="020B0506030403020204" pitchFamily="34" charset="0"/>
            </a:rPr>
            <a:t>OH</a:t>
          </a:r>
        </a:p>
      </cdr:txBody>
    </cdr:sp>
  </cdr:relSizeAnchor>
  <cdr:relSizeAnchor xmlns:cdr="http://schemas.openxmlformats.org/drawingml/2006/chartDrawing">
    <cdr:from>
      <cdr:x>0.01932</cdr:x>
      <cdr:y>0.6168</cdr:y>
    </cdr:from>
    <cdr:to>
      <cdr:x>0.05966</cdr:x>
      <cdr:y>0.64879</cdr:y>
    </cdr:to>
    <cdr:sp macro="" textlink="">
      <cdr:nvSpPr>
        <cdr:cNvPr id="3" name="TextBox 1"/>
        <cdr:cNvSpPr txBox="1"/>
      </cdr:nvSpPr>
      <cdr:spPr>
        <a:xfrm xmlns:a="http://schemas.openxmlformats.org/drawingml/2006/main">
          <a:off x="167216" y="3877511"/>
          <a:ext cx="349250" cy="201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Myriad Pro Cond" panose="020B0506030403020204" pitchFamily="34" charset="0"/>
            </a:rPr>
            <a:t>MI</a:t>
          </a:r>
        </a:p>
      </cdr:txBody>
    </cdr:sp>
  </cdr:relSizeAnchor>
  <cdr:relSizeAnchor xmlns:cdr="http://schemas.openxmlformats.org/drawingml/2006/chartDrawing">
    <cdr:from>
      <cdr:x>0.01455</cdr:x>
      <cdr:y>0.46263</cdr:y>
    </cdr:from>
    <cdr:to>
      <cdr:x>0.0549</cdr:x>
      <cdr:y>0.49461</cdr:y>
    </cdr:to>
    <cdr:sp macro="" textlink="">
      <cdr:nvSpPr>
        <cdr:cNvPr id="4" name="TextBox 1"/>
        <cdr:cNvSpPr txBox="1"/>
      </cdr:nvSpPr>
      <cdr:spPr>
        <a:xfrm xmlns:a="http://schemas.openxmlformats.org/drawingml/2006/main">
          <a:off x="125997" y="2908300"/>
          <a:ext cx="349250" cy="201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Myriad Pro Cond" panose="020B0506030403020204" pitchFamily="34" charset="0"/>
            </a:rPr>
            <a:t>WV</a:t>
          </a:r>
        </a:p>
      </cdr:txBody>
    </cdr:sp>
  </cdr:relSizeAnchor>
  <cdr:relSizeAnchor xmlns:cdr="http://schemas.openxmlformats.org/drawingml/2006/chartDrawing">
    <cdr:from>
      <cdr:x>0.01745</cdr:x>
      <cdr:y>0.89125</cdr:y>
    </cdr:from>
    <cdr:to>
      <cdr:x>0.05779</cdr:x>
      <cdr:y>0.92324</cdr:y>
    </cdr:to>
    <cdr:sp macro="" textlink="">
      <cdr:nvSpPr>
        <cdr:cNvPr id="5" name="TextBox 1"/>
        <cdr:cNvSpPr txBox="1"/>
      </cdr:nvSpPr>
      <cdr:spPr>
        <a:xfrm xmlns:a="http://schemas.openxmlformats.org/drawingml/2006/main">
          <a:off x="151062" y="5602873"/>
          <a:ext cx="349250" cy="201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Myriad Pro Cond" panose="020B0506030403020204" pitchFamily="34" charset="0"/>
            </a:rPr>
            <a:t>US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57150</xdr:colOff>
      <xdr:row>1</xdr:row>
      <xdr:rowOff>38100</xdr:rowOff>
    </xdr:from>
    <xdr:to>
      <xdr:col>14</xdr:col>
      <xdr:colOff>114300</xdr:colOff>
      <xdr:row>52</xdr:row>
      <xdr:rowOff>123825</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666750" y="228600"/>
          <a:ext cx="7981950" cy="980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2/13/2017</a:t>
          </a:r>
        </a:p>
        <a:p>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1978-79</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 down menu in cell B-24.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 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work-participation rate requirement. </a:t>
          </a: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it 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304801</xdr:colOff>
      <xdr:row>1</xdr:row>
      <xdr:rowOff>19050</xdr:rowOff>
    </xdr:from>
    <xdr:to>
      <xdr:col>6</xdr:col>
      <xdr:colOff>542926</xdr:colOff>
      <xdr:row>25</xdr:row>
      <xdr:rowOff>114300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0.31071</cdr:x>
      <cdr:y>0.10001</cdr:y>
    </cdr:from>
    <cdr:to>
      <cdr:x>0.92578</cdr:x>
      <cdr:y>0.20731</cdr:y>
    </cdr:to>
    <cdr:sp macro="" textlink="">
      <cdr:nvSpPr>
        <cdr:cNvPr id="4" name="TextBox 41"/>
        <cdr:cNvSpPr txBox="1"/>
      </cdr:nvSpPr>
      <cdr:spPr>
        <a:xfrm xmlns:a="http://schemas.openxmlformats.org/drawingml/2006/main">
          <a:off x="2053879" y="466784"/>
          <a:ext cx="4065828" cy="5007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a:latin typeface="+mn-lt"/>
            </a:rPr>
            <a:t>AFDC Families            </a:t>
          </a:r>
          <a:r>
            <a:rPr lang="en-US" sz="1600" baseline="0">
              <a:latin typeface="+mn-lt"/>
            </a:rPr>
            <a:t> </a:t>
          </a:r>
          <a:r>
            <a:rPr lang="en-US" sz="1600">
              <a:latin typeface="+mn-lt"/>
            </a:rPr>
            <a:t>TANF Families</a:t>
          </a:r>
        </a:p>
      </cdr:txBody>
    </cdr:sp>
  </cdr:relSizeAnchor>
  <cdr:relSizeAnchor xmlns:cdr="http://schemas.openxmlformats.org/drawingml/2006/chartDrawing">
    <cdr:from>
      <cdr:x>0.263</cdr:x>
      <cdr:y>0.13836</cdr:y>
    </cdr:from>
    <cdr:to>
      <cdr:x>0.30785</cdr:x>
      <cdr:y>0.13836</cdr:y>
    </cdr:to>
    <cdr:cxnSp macro="">
      <cdr:nvCxnSpPr>
        <cdr:cNvPr id="7" name="Straight Connector 6">
          <a:extLst xmlns:a="http://schemas.openxmlformats.org/drawingml/2006/main">
            <a:ext uri="{FF2B5EF4-FFF2-40B4-BE49-F238E27FC236}">
              <a16:creationId xmlns:a16="http://schemas.microsoft.com/office/drawing/2014/main" xmlns="" id="{42007E7D-4028-4320-96DE-34CC579AD3FF}"/>
            </a:ext>
          </a:extLst>
        </cdr:cNvPr>
        <cdr:cNvCxnSpPr/>
      </cdr:nvCxnSpPr>
      <cdr:spPr>
        <a:xfrm xmlns:a="http://schemas.openxmlformats.org/drawingml/2006/main">
          <a:off x="1738524" y="645769"/>
          <a:ext cx="296474"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0.53258</cdr:x>
      <cdr:y>0.13832</cdr:y>
    </cdr:from>
    <cdr:to>
      <cdr:x>0.57743</cdr:x>
      <cdr:y>0.13832</cdr:y>
    </cdr:to>
    <cdr:cxnSp macro="">
      <cdr:nvCxnSpPr>
        <cdr:cNvPr id="8" name="Straight Connector 7">
          <a:extLst xmlns:a="http://schemas.openxmlformats.org/drawingml/2006/main">
            <a:ext uri="{FF2B5EF4-FFF2-40B4-BE49-F238E27FC236}">
              <a16:creationId xmlns:a16="http://schemas.microsoft.com/office/drawing/2014/main" xmlns="" id="{23CAA5D0-7F72-49BE-8F2D-975E7984937E}"/>
            </a:ext>
          </a:extLst>
        </cdr:cNvPr>
        <cdr:cNvCxnSpPr/>
      </cdr:nvCxnSpPr>
      <cdr:spPr>
        <a:xfrm xmlns:a="http://schemas.openxmlformats.org/drawingml/2006/main">
          <a:off x="3520526" y="645571"/>
          <a:ext cx="296474"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161924</xdr:colOff>
      <xdr:row>0</xdr:row>
      <xdr:rowOff>133350</xdr:rowOff>
    </xdr:from>
    <xdr:to>
      <xdr:col>7</xdr:col>
      <xdr:colOff>304799</xdr:colOff>
      <xdr:row>21</xdr:row>
      <xdr:rowOff>133350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0.02247</cdr:x>
      <cdr:y>0.92574</cdr:y>
    </cdr:from>
    <cdr:to>
      <cdr:x>0.99996</cdr:x>
      <cdr:y>0.98859</cdr:y>
    </cdr:to>
    <cdr:sp macro="" textlink="">
      <cdr:nvSpPr>
        <cdr:cNvPr id="2" name="TextBox 1"/>
        <cdr:cNvSpPr txBox="1"/>
      </cdr:nvSpPr>
      <cdr:spPr>
        <a:xfrm xmlns:a="http://schemas.openxmlformats.org/drawingml/2006/main">
          <a:off x="156641" y="3703408"/>
          <a:ext cx="6815353" cy="2514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mn-lt"/>
              <a:cs typeface="Arial" panose="020B0604020202020204" pitchFamily="34" charset="0"/>
            </a:rPr>
            <a:t>Note: Single-year labels</a:t>
          </a:r>
          <a:r>
            <a:rPr lang="en-US" sz="1200" baseline="0">
              <a:latin typeface="+mn-lt"/>
              <a:cs typeface="Arial" panose="020B0604020202020204" pitchFamily="34" charset="0"/>
            </a:rPr>
            <a:t> represent two-year averages; for example'2015' represents '2014-2015</a:t>
          </a:r>
          <a:r>
            <a:rPr lang="en-US" sz="1200" baseline="0">
              <a:latin typeface="+mn-lt"/>
            </a:rPr>
            <a:t>'.</a:t>
          </a:r>
        </a:p>
        <a:p xmlns:a="http://schemas.openxmlformats.org/drawingml/2006/main">
          <a:r>
            <a:rPr lang="en-US" sz="1200" baseline="0">
              <a:latin typeface="+mn-lt"/>
            </a:rPr>
            <a:t> </a:t>
          </a:r>
          <a:endParaRPr lang="en-US" sz="1200">
            <a:latin typeface="+mn-lt"/>
          </a:endParaRPr>
        </a:p>
      </cdr:txBody>
    </cdr:sp>
  </cdr:relSizeAnchor>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0.29956</cdr:x>
      <cdr:y>0.18148</cdr:y>
    </cdr:from>
    <cdr:to>
      <cdr:x>0.91463</cdr:x>
      <cdr:y>0.28878</cdr:y>
    </cdr:to>
    <cdr:sp macro="" textlink="">
      <cdr:nvSpPr>
        <cdr:cNvPr id="4" name="TextBox 41"/>
        <cdr:cNvSpPr txBox="1"/>
      </cdr:nvSpPr>
      <cdr:spPr>
        <a:xfrm xmlns:a="http://schemas.openxmlformats.org/drawingml/2006/main">
          <a:off x="2194170" y="726030"/>
          <a:ext cx="4505219" cy="42925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a:latin typeface="+mn-lt"/>
            </a:rPr>
            <a:t>AFDC Families            </a:t>
          </a:r>
          <a:r>
            <a:rPr lang="en-US" sz="1600" baseline="0">
              <a:latin typeface="+mn-lt"/>
            </a:rPr>
            <a:t> </a:t>
          </a:r>
          <a:r>
            <a:rPr lang="en-US" sz="1600">
              <a:latin typeface="+mn-lt"/>
            </a:rPr>
            <a:t>TANF Families</a:t>
          </a:r>
          <a:endParaRPr lang="en-US" sz="1800">
            <a:latin typeface="+mn-lt"/>
          </a:endParaRPr>
        </a:p>
      </cdr:txBody>
    </cdr:sp>
  </cdr:relSizeAnchor>
  <cdr:relSizeAnchor xmlns:cdr="http://schemas.openxmlformats.org/drawingml/2006/chartDrawing">
    <cdr:from>
      <cdr:x>0.25357</cdr:x>
      <cdr:y>0.23131</cdr:y>
    </cdr:from>
    <cdr:to>
      <cdr:x>0.29842</cdr:x>
      <cdr:y>0.23131</cdr:y>
    </cdr:to>
    <cdr:cxnSp macro="">
      <cdr:nvCxnSpPr>
        <cdr:cNvPr id="7" name="Straight Connector 6">
          <a:extLst xmlns:a="http://schemas.openxmlformats.org/drawingml/2006/main">
            <a:ext uri="{FF2B5EF4-FFF2-40B4-BE49-F238E27FC236}">
              <a16:creationId xmlns:a16="http://schemas.microsoft.com/office/drawing/2014/main" xmlns="" id="{383F86E1-3D59-44B6-B465-A71D698B8E2F}"/>
            </a:ext>
          </a:extLst>
        </cdr:cNvPr>
        <cdr:cNvCxnSpPr/>
      </cdr:nvCxnSpPr>
      <cdr:spPr>
        <a:xfrm xmlns:a="http://schemas.openxmlformats.org/drawingml/2006/main">
          <a:off x="1857303" y="925346"/>
          <a:ext cx="328514"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0.49835</cdr:x>
      <cdr:y>0.23053</cdr:y>
    </cdr:from>
    <cdr:to>
      <cdr:x>0.5432</cdr:x>
      <cdr:y>0.23053</cdr:y>
    </cdr:to>
    <cdr:cxnSp macro="">
      <cdr:nvCxnSpPr>
        <cdr:cNvPr id="8" name="Straight Connector 7">
          <a:extLst xmlns:a="http://schemas.openxmlformats.org/drawingml/2006/main">
            <a:ext uri="{FF2B5EF4-FFF2-40B4-BE49-F238E27FC236}">
              <a16:creationId xmlns:a16="http://schemas.microsoft.com/office/drawing/2014/main" xmlns="" id="{41379F67-41F4-479D-9FF3-ADE5BBF7723E}"/>
            </a:ext>
          </a:extLst>
        </cdr:cNvPr>
        <cdr:cNvCxnSpPr/>
      </cdr:nvCxnSpPr>
      <cdr:spPr>
        <a:xfrm xmlns:a="http://schemas.openxmlformats.org/drawingml/2006/main">
          <a:off x="3650306" y="922222"/>
          <a:ext cx="328514"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342898</xdr:colOff>
      <xdr:row>0</xdr:row>
      <xdr:rowOff>57151</xdr:rowOff>
    </xdr:from>
    <xdr:to>
      <xdr:col>7</xdr:col>
      <xdr:colOff>266700</xdr:colOff>
      <xdr:row>23</xdr:row>
      <xdr:rowOff>114301</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'2015' represents '2014-2015'.</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56"/>
  <sheetViews>
    <sheetView topLeftCell="A8" workbookViewId="0">
      <selection activeCell="H33" sqref="H33"/>
    </sheetView>
  </sheetViews>
  <sheetFormatPr defaultRowHeight="15"/>
  <cols>
    <col min="1" max="1" width="19.28515625" customWidth="1"/>
  </cols>
  <sheetData>
    <row r="1" spans="1:15">
      <c r="A1" s="5" t="s">
        <v>0</v>
      </c>
      <c r="B1" s="3"/>
      <c r="C1" s="3"/>
      <c r="D1" s="3"/>
      <c r="E1" s="3"/>
      <c r="F1" s="3"/>
      <c r="G1" s="3"/>
      <c r="H1" s="3"/>
    </row>
    <row r="2" spans="1:15">
      <c r="B2" s="2"/>
      <c r="C2" s="2"/>
      <c r="D2" s="2"/>
    </row>
    <row r="3" spans="1:15">
      <c r="B3" s="34" t="s">
        <v>1</v>
      </c>
      <c r="C3" s="34"/>
      <c r="D3" s="34"/>
      <c r="E3" s="34"/>
      <c r="F3" s="34"/>
      <c r="G3" s="34"/>
      <c r="H3" s="34"/>
      <c r="J3" s="34" t="s">
        <v>2</v>
      </c>
      <c r="K3" s="34"/>
      <c r="L3" s="34"/>
      <c r="M3" s="34"/>
      <c r="N3" s="34"/>
      <c r="O3" s="34"/>
    </row>
    <row r="4" spans="1:15">
      <c r="B4" s="4" t="s">
        <v>3</v>
      </c>
      <c r="C4" s="4" t="s">
        <v>4</v>
      </c>
      <c r="D4" s="4" t="s">
        <v>5</v>
      </c>
      <c r="E4" s="4" t="s">
        <v>6</v>
      </c>
      <c r="F4" s="4" t="s">
        <v>7</v>
      </c>
      <c r="G4" s="9" t="s">
        <v>8</v>
      </c>
      <c r="H4" s="10" t="s">
        <v>9</v>
      </c>
      <c r="J4" s="4" t="s">
        <v>3</v>
      </c>
      <c r="K4" s="4" t="s">
        <v>4</v>
      </c>
      <c r="L4" s="4" t="s">
        <v>5</v>
      </c>
      <c r="M4" s="4" t="s">
        <v>6</v>
      </c>
      <c r="N4" s="4" t="s">
        <v>7</v>
      </c>
      <c r="O4" s="9" t="s">
        <v>8</v>
      </c>
    </row>
    <row r="5" spans="1:15">
      <c r="A5" t="s">
        <v>10</v>
      </c>
      <c r="B5" s="6" t="e">
        <f>VLOOKUP(A5,#REF!,18,FALSE)</f>
        <v>#REF!</v>
      </c>
      <c r="C5" s="6" t="e">
        <f>VLOOKUP($A5,#REF!,30,FALSE)</f>
        <v>#REF!</v>
      </c>
      <c r="D5" s="6" t="e">
        <f>VLOOKUP($A5,#REF!,31,FALSE)</f>
        <v>#REF!</v>
      </c>
      <c r="E5" s="6" t="e">
        <f>VLOOKUP($A5,#REF!,32,FALSE)</f>
        <v>#REF!</v>
      </c>
      <c r="F5" s="6" t="e">
        <f>VLOOKUP($A5,#REF!,33,FALSE)</f>
        <v>#REF!</v>
      </c>
      <c r="G5" s="6" t="e">
        <f>VLOOKUP($A5,#REF!,34,FALSE)</f>
        <v>#REF!</v>
      </c>
      <c r="H5" s="6" t="e">
        <f>VLOOKUP($A5,#REF!,35,FALSE)</f>
        <v>#REF!</v>
      </c>
      <c r="J5" s="6" t="e">
        <f t="shared" ref="J5:O5" si="0">$H5-B5</f>
        <v>#REF!</v>
      </c>
      <c r="K5" s="6" t="e">
        <f t="shared" si="0"/>
        <v>#REF!</v>
      </c>
      <c r="L5" s="6" t="e">
        <f t="shared" si="0"/>
        <v>#REF!</v>
      </c>
      <c r="M5" s="6" t="e">
        <f t="shared" si="0"/>
        <v>#REF!</v>
      </c>
      <c r="N5" s="6" t="e">
        <f t="shared" si="0"/>
        <v>#REF!</v>
      </c>
      <c r="O5" s="6" t="e">
        <f t="shared" si="0"/>
        <v>#REF!</v>
      </c>
    </row>
    <row r="6" spans="1:15">
      <c r="B6" s="6"/>
      <c r="J6" s="6"/>
      <c r="K6" s="6"/>
      <c r="L6" s="6"/>
      <c r="M6" s="6"/>
      <c r="N6" s="6"/>
      <c r="O6" s="6"/>
    </row>
    <row r="7" spans="1:15">
      <c r="A7" t="s">
        <v>11</v>
      </c>
      <c r="B7" s="6" t="e">
        <f>VLOOKUP(A7,#REF!,18,FALSE)</f>
        <v>#REF!</v>
      </c>
      <c r="C7" s="6" t="e">
        <f>VLOOKUP($A7,#REF!,30,FALSE)</f>
        <v>#REF!</v>
      </c>
      <c r="D7" s="6" t="e">
        <f>VLOOKUP($A7,#REF!,31,FALSE)</f>
        <v>#REF!</v>
      </c>
      <c r="E7" s="6" t="e">
        <f>VLOOKUP($A7,#REF!,32,FALSE)</f>
        <v>#REF!</v>
      </c>
      <c r="F7" s="6" t="e">
        <f>VLOOKUP($A7,#REF!,33,FALSE)</f>
        <v>#REF!</v>
      </c>
      <c r="G7" s="6" t="e">
        <f>VLOOKUP($A7,#REF!,34,FALSE)</f>
        <v>#REF!</v>
      </c>
      <c r="H7" s="6" t="e">
        <f>VLOOKUP($A7,#REF!,35,FALSE)</f>
        <v>#REF!</v>
      </c>
      <c r="J7" s="6" t="e">
        <f t="shared" ref="J7:J38" si="1">$H7-B7</f>
        <v>#REF!</v>
      </c>
      <c r="K7" s="6" t="e">
        <f t="shared" ref="K7:K38" si="2">$H7-C7</f>
        <v>#REF!</v>
      </c>
      <c r="L7" s="6" t="e">
        <f t="shared" ref="L7:L38" si="3">$H7-D7</f>
        <v>#REF!</v>
      </c>
      <c r="M7" s="6" t="e">
        <f t="shared" ref="M7:M38" si="4">$H7-E7</f>
        <v>#REF!</v>
      </c>
      <c r="N7" s="6" t="e">
        <f t="shared" ref="N7:N38" si="5">$H7-F7</f>
        <v>#REF!</v>
      </c>
      <c r="O7" s="6" t="e">
        <f t="shared" ref="O7:O38" si="6">$H7-G7</f>
        <v>#REF!</v>
      </c>
    </row>
    <row r="8" spans="1:15">
      <c r="A8" t="s">
        <v>12</v>
      </c>
      <c r="B8" s="6" t="e">
        <f>VLOOKUP(A8,#REF!,18,FALSE)</f>
        <v>#REF!</v>
      </c>
      <c r="C8" s="6" t="e">
        <f>VLOOKUP($A8,#REF!,30,FALSE)</f>
        <v>#REF!</v>
      </c>
      <c r="D8" s="6" t="e">
        <f>VLOOKUP($A8,#REF!,31,FALSE)</f>
        <v>#REF!</v>
      </c>
      <c r="E8" s="6" t="e">
        <f>VLOOKUP($A8,#REF!,32,FALSE)</f>
        <v>#REF!</v>
      </c>
      <c r="F8" s="6" t="e">
        <f>VLOOKUP($A8,#REF!,33,FALSE)</f>
        <v>#REF!</v>
      </c>
      <c r="G8" s="6" t="e">
        <f>VLOOKUP($A8,#REF!,34,FALSE)</f>
        <v>#REF!</v>
      </c>
      <c r="H8" s="6" t="e">
        <f>VLOOKUP($A8,#REF!,35,FALSE)</f>
        <v>#REF!</v>
      </c>
      <c r="J8" s="6" t="e">
        <f t="shared" si="1"/>
        <v>#REF!</v>
      </c>
      <c r="K8" s="6" t="e">
        <f t="shared" si="2"/>
        <v>#REF!</v>
      </c>
      <c r="L8" s="6" t="e">
        <f t="shared" si="3"/>
        <v>#REF!</v>
      </c>
      <c r="M8" s="6" t="e">
        <f t="shared" si="4"/>
        <v>#REF!</v>
      </c>
      <c r="N8" s="6" t="e">
        <f t="shared" si="5"/>
        <v>#REF!</v>
      </c>
      <c r="O8" s="6" t="e">
        <f t="shared" si="6"/>
        <v>#REF!</v>
      </c>
    </row>
    <row r="9" spans="1:15">
      <c r="A9" t="s">
        <v>13</v>
      </c>
      <c r="B9" s="6" t="e">
        <f>VLOOKUP(A9,#REF!,18,FALSE)</f>
        <v>#REF!</v>
      </c>
      <c r="C9" s="6" t="e">
        <f>VLOOKUP($A9,#REF!,30,FALSE)</f>
        <v>#REF!</v>
      </c>
      <c r="D9" s="6" t="e">
        <f>VLOOKUP($A9,#REF!,31,FALSE)</f>
        <v>#REF!</v>
      </c>
      <c r="E9" s="6" t="e">
        <f>VLOOKUP($A9,#REF!,32,FALSE)</f>
        <v>#REF!</v>
      </c>
      <c r="F9" s="6" t="e">
        <f>VLOOKUP($A9,#REF!,33,FALSE)</f>
        <v>#REF!</v>
      </c>
      <c r="G9" s="6" t="e">
        <f>VLOOKUP($A9,#REF!,34,FALSE)</f>
        <v>#REF!</v>
      </c>
      <c r="H9" s="6" t="e">
        <f>VLOOKUP($A9,#REF!,35,FALSE)</f>
        <v>#REF!</v>
      </c>
      <c r="J9" s="6" t="e">
        <f t="shared" si="1"/>
        <v>#REF!</v>
      </c>
      <c r="K9" s="6" t="e">
        <f t="shared" si="2"/>
        <v>#REF!</v>
      </c>
      <c r="L9" s="6" t="e">
        <f t="shared" si="3"/>
        <v>#REF!</v>
      </c>
      <c r="M9" s="6" t="e">
        <f t="shared" si="4"/>
        <v>#REF!</v>
      </c>
      <c r="N9" s="6" t="e">
        <f t="shared" si="5"/>
        <v>#REF!</v>
      </c>
      <c r="O9" s="6" t="e">
        <f t="shared" si="6"/>
        <v>#REF!</v>
      </c>
    </row>
    <row r="10" spans="1:15">
      <c r="A10" t="s">
        <v>14</v>
      </c>
      <c r="B10" s="6" t="e">
        <f>VLOOKUP(A10,#REF!,18,FALSE)</f>
        <v>#REF!</v>
      </c>
      <c r="C10" s="6" t="e">
        <f>VLOOKUP($A10,#REF!,30,FALSE)</f>
        <v>#REF!</v>
      </c>
      <c r="D10" s="6" t="e">
        <f>VLOOKUP($A10,#REF!,31,FALSE)</f>
        <v>#REF!</v>
      </c>
      <c r="E10" s="6" t="e">
        <f>VLOOKUP($A10,#REF!,32,FALSE)</f>
        <v>#REF!</v>
      </c>
      <c r="F10" s="6" t="e">
        <f>VLOOKUP($A10,#REF!,33,FALSE)</f>
        <v>#REF!</v>
      </c>
      <c r="G10" s="6" t="e">
        <f>VLOOKUP($A10,#REF!,34,FALSE)</f>
        <v>#REF!</v>
      </c>
      <c r="H10" s="6" t="e">
        <f>VLOOKUP($A10,#REF!,35,FALSE)</f>
        <v>#REF!</v>
      </c>
      <c r="J10" s="6" t="e">
        <f t="shared" si="1"/>
        <v>#REF!</v>
      </c>
      <c r="K10" s="6" t="e">
        <f t="shared" si="2"/>
        <v>#REF!</v>
      </c>
      <c r="L10" s="6" t="e">
        <f t="shared" si="3"/>
        <v>#REF!</v>
      </c>
      <c r="M10" s="6" t="e">
        <f t="shared" si="4"/>
        <v>#REF!</v>
      </c>
      <c r="N10" s="6" t="e">
        <f t="shared" si="5"/>
        <v>#REF!</v>
      </c>
      <c r="O10" s="6" t="e">
        <f t="shared" si="6"/>
        <v>#REF!</v>
      </c>
    </row>
    <row r="11" spans="1:15">
      <c r="A11" t="s">
        <v>15</v>
      </c>
      <c r="B11" s="6" t="e">
        <f>VLOOKUP(A11,#REF!,18,FALSE)</f>
        <v>#REF!</v>
      </c>
      <c r="C11" s="6" t="e">
        <f>VLOOKUP($A11,#REF!,30,FALSE)</f>
        <v>#REF!</v>
      </c>
      <c r="D11" s="6" t="e">
        <f>VLOOKUP($A11,#REF!,31,FALSE)</f>
        <v>#REF!</v>
      </c>
      <c r="E11" s="6" t="e">
        <f>VLOOKUP($A11,#REF!,32,FALSE)</f>
        <v>#REF!</v>
      </c>
      <c r="F11" s="6" t="e">
        <f>VLOOKUP($A11,#REF!,33,FALSE)</f>
        <v>#REF!</v>
      </c>
      <c r="G11" s="6" t="e">
        <f>VLOOKUP($A11,#REF!,34,FALSE)</f>
        <v>#REF!</v>
      </c>
      <c r="H11" s="6" t="e">
        <f>VLOOKUP($A11,#REF!,35,FALSE)</f>
        <v>#REF!</v>
      </c>
      <c r="J11" s="6" t="e">
        <f t="shared" si="1"/>
        <v>#REF!</v>
      </c>
      <c r="K11" s="6" t="e">
        <f t="shared" si="2"/>
        <v>#REF!</v>
      </c>
      <c r="L11" s="6" t="e">
        <f t="shared" si="3"/>
        <v>#REF!</v>
      </c>
      <c r="M11" s="6" t="e">
        <f t="shared" si="4"/>
        <v>#REF!</v>
      </c>
      <c r="N11" s="6" t="e">
        <f t="shared" si="5"/>
        <v>#REF!</v>
      </c>
      <c r="O11" s="6" t="e">
        <f t="shared" si="6"/>
        <v>#REF!</v>
      </c>
    </row>
    <row r="12" spans="1:15">
      <c r="A12" t="s">
        <v>16</v>
      </c>
      <c r="B12" s="6" t="e">
        <f>VLOOKUP(A12,#REF!,18,FALSE)</f>
        <v>#REF!</v>
      </c>
      <c r="C12" s="6" t="e">
        <f>VLOOKUP($A12,#REF!,30,FALSE)</f>
        <v>#REF!</v>
      </c>
      <c r="D12" s="6" t="e">
        <f>VLOOKUP($A12,#REF!,31,FALSE)</f>
        <v>#REF!</v>
      </c>
      <c r="E12" s="6" t="e">
        <f>VLOOKUP($A12,#REF!,32,FALSE)</f>
        <v>#REF!</v>
      </c>
      <c r="F12" s="6" t="e">
        <f>VLOOKUP($A12,#REF!,33,FALSE)</f>
        <v>#REF!</v>
      </c>
      <c r="G12" s="6" t="e">
        <f>VLOOKUP($A12,#REF!,34,FALSE)</f>
        <v>#REF!</v>
      </c>
      <c r="H12" s="6" t="e">
        <f>VLOOKUP($A12,#REF!,35,FALSE)</f>
        <v>#REF!</v>
      </c>
      <c r="J12" s="6" t="e">
        <f t="shared" si="1"/>
        <v>#REF!</v>
      </c>
      <c r="K12" s="6" t="e">
        <f t="shared" si="2"/>
        <v>#REF!</v>
      </c>
      <c r="L12" s="6" t="e">
        <f t="shared" si="3"/>
        <v>#REF!</v>
      </c>
      <c r="M12" s="6" t="e">
        <f t="shared" si="4"/>
        <v>#REF!</v>
      </c>
      <c r="N12" s="6" t="e">
        <f t="shared" si="5"/>
        <v>#REF!</v>
      </c>
      <c r="O12" s="6" t="e">
        <f t="shared" si="6"/>
        <v>#REF!</v>
      </c>
    </row>
    <row r="13" spans="1:15">
      <c r="A13" t="s">
        <v>17</v>
      </c>
      <c r="B13" s="6" t="e">
        <f>VLOOKUP(A13,#REF!,18,FALSE)</f>
        <v>#REF!</v>
      </c>
      <c r="C13" s="6" t="e">
        <f>VLOOKUP($A13,#REF!,30,FALSE)</f>
        <v>#REF!</v>
      </c>
      <c r="D13" s="6" t="e">
        <f>VLOOKUP($A13,#REF!,31,FALSE)</f>
        <v>#REF!</v>
      </c>
      <c r="E13" s="6" t="e">
        <f>VLOOKUP($A13,#REF!,32,FALSE)</f>
        <v>#REF!</v>
      </c>
      <c r="F13" s="6" t="e">
        <f>VLOOKUP($A13,#REF!,33,FALSE)</f>
        <v>#REF!</v>
      </c>
      <c r="G13" s="6" t="e">
        <f>VLOOKUP($A13,#REF!,34,FALSE)</f>
        <v>#REF!</v>
      </c>
      <c r="H13" s="6" t="e">
        <f>VLOOKUP($A13,#REF!,35,FALSE)</f>
        <v>#REF!</v>
      </c>
      <c r="J13" s="6" t="e">
        <f t="shared" si="1"/>
        <v>#REF!</v>
      </c>
      <c r="K13" s="6" t="e">
        <f t="shared" si="2"/>
        <v>#REF!</v>
      </c>
      <c r="L13" s="6" t="e">
        <f t="shared" si="3"/>
        <v>#REF!</v>
      </c>
      <c r="M13" s="6" t="e">
        <f t="shared" si="4"/>
        <v>#REF!</v>
      </c>
      <c r="N13" s="6" t="e">
        <f t="shared" si="5"/>
        <v>#REF!</v>
      </c>
      <c r="O13" s="6" t="e">
        <f t="shared" si="6"/>
        <v>#REF!</v>
      </c>
    </row>
    <row r="14" spans="1:15">
      <c r="A14" t="s">
        <v>18</v>
      </c>
      <c r="B14" s="6" t="e">
        <f>VLOOKUP(A14,#REF!,18,FALSE)</f>
        <v>#REF!</v>
      </c>
      <c r="C14" s="6" t="e">
        <f>VLOOKUP($A14,#REF!,30,FALSE)</f>
        <v>#REF!</v>
      </c>
      <c r="D14" s="6" t="e">
        <f>VLOOKUP($A14,#REF!,31,FALSE)</f>
        <v>#REF!</v>
      </c>
      <c r="E14" s="6" t="e">
        <f>VLOOKUP($A14,#REF!,32,FALSE)</f>
        <v>#REF!</v>
      </c>
      <c r="F14" s="6" t="e">
        <f>VLOOKUP($A14,#REF!,33,FALSE)</f>
        <v>#REF!</v>
      </c>
      <c r="G14" s="6" t="e">
        <f>VLOOKUP($A14,#REF!,34,FALSE)</f>
        <v>#REF!</v>
      </c>
      <c r="H14" s="6" t="e">
        <f>VLOOKUP($A14,#REF!,35,FALSE)</f>
        <v>#REF!</v>
      </c>
      <c r="J14" s="6" t="e">
        <f t="shared" si="1"/>
        <v>#REF!</v>
      </c>
      <c r="K14" s="6" t="e">
        <f t="shared" si="2"/>
        <v>#REF!</v>
      </c>
      <c r="L14" s="6" t="e">
        <f t="shared" si="3"/>
        <v>#REF!</v>
      </c>
      <c r="M14" s="6" t="e">
        <f t="shared" si="4"/>
        <v>#REF!</v>
      </c>
      <c r="N14" s="6" t="e">
        <f t="shared" si="5"/>
        <v>#REF!</v>
      </c>
      <c r="O14" s="6" t="e">
        <f t="shared" si="6"/>
        <v>#REF!</v>
      </c>
    </row>
    <row r="15" spans="1:15">
      <c r="A15" t="s">
        <v>19</v>
      </c>
      <c r="B15" s="6" t="e">
        <f>VLOOKUP(A15,#REF!,18,FALSE)</f>
        <v>#REF!</v>
      </c>
      <c r="C15" s="6" t="e">
        <f>VLOOKUP($A15,#REF!,30,FALSE)</f>
        <v>#REF!</v>
      </c>
      <c r="D15" s="6" t="e">
        <f>VLOOKUP($A15,#REF!,31,FALSE)</f>
        <v>#REF!</v>
      </c>
      <c r="E15" s="6" t="e">
        <f>VLOOKUP($A15,#REF!,32,FALSE)</f>
        <v>#REF!</v>
      </c>
      <c r="F15" s="6" t="e">
        <f>VLOOKUP($A15,#REF!,33,FALSE)</f>
        <v>#REF!</v>
      </c>
      <c r="G15" s="6" t="e">
        <f>VLOOKUP($A15,#REF!,34,FALSE)</f>
        <v>#REF!</v>
      </c>
      <c r="H15" s="6" t="e">
        <f>VLOOKUP($A15,#REF!,35,FALSE)</f>
        <v>#REF!</v>
      </c>
      <c r="J15" s="6" t="e">
        <f t="shared" si="1"/>
        <v>#REF!</v>
      </c>
      <c r="K15" s="6" t="e">
        <f t="shared" si="2"/>
        <v>#REF!</v>
      </c>
      <c r="L15" s="6" t="e">
        <f t="shared" si="3"/>
        <v>#REF!</v>
      </c>
      <c r="M15" s="6" t="e">
        <f t="shared" si="4"/>
        <v>#REF!</v>
      </c>
      <c r="N15" s="6" t="e">
        <f t="shared" si="5"/>
        <v>#REF!</v>
      </c>
      <c r="O15" s="6" t="e">
        <f t="shared" si="6"/>
        <v>#REF!</v>
      </c>
    </row>
    <row r="16" spans="1:15">
      <c r="A16" t="s">
        <v>20</v>
      </c>
      <c r="B16" s="6" t="e">
        <f>VLOOKUP(A16,#REF!,18,FALSE)</f>
        <v>#REF!</v>
      </c>
      <c r="C16" s="6" t="e">
        <f>VLOOKUP($A16,#REF!,30,FALSE)</f>
        <v>#REF!</v>
      </c>
      <c r="D16" s="6" t="e">
        <f>VLOOKUP($A16,#REF!,31,FALSE)</f>
        <v>#REF!</v>
      </c>
      <c r="E16" s="6" t="e">
        <f>VLOOKUP($A16,#REF!,32,FALSE)</f>
        <v>#REF!</v>
      </c>
      <c r="F16" s="6" t="e">
        <f>VLOOKUP($A16,#REF!,33,FALSE)</f>
        <v>#REF!</v>
      </c>
      <c r="G16" s="6" t="e">
        <f>VLOOKUP($A16,#REF!,34,FALSE)</f>
        <v>#REF!</v>
      </c>
      <c r="H16" s="6" t="e">
        <f>VLOOKUP($A16,#REF!,35,FALSE)</f>
        <v>#REF!</v>
      </c>
      <c r="J16" s="6" t="e">
        <f t="shared" si="1"/>
        <v>#REF!</v>
      </c>
      <c r="K16" s="6" t="e">
        <f t="shared" si="2"/>
        <v>#REF!</v>
      </c>
      <c r="L16" s="6" t="e">
        <f t="shared" si="3"/>
        <v>#REF!</v>
      </c>
      <c r="M16" s="6" t="e">
        <f t="shared" si="4"/>
        <v>#REF!</v>
      </c>
      <c r="N16" s="6" t="e">
        <f t="shared" si="5"/>
        <v>#REF!</v>
      </c>
      <c r="O16" s="6" t="e">
        <f t="shared" si="6"/>
        <v>#REF!</v>
      </c>
    </row>
    <row r="17" spans="1:15">
      <c r="A17" t="s">
        <v>21</v>
      </c>
      <c r="B17" s="6" t="e">
        <f>VLOOKUP(A17,#REF!,18,FALSE)</f>
        <v>#REF!</v>
      </c>
      <c r="C17" s="6" t="e">
        <f>VLOOKUP($A17,#REF!,30,FALSE)</f>
        <v>#REF!</v>
      </c>
      <c r="D17" s="6" t="e">
        <f>VLOOKUP($A17,#REF!,31,FALSE)</f>
        <v>#REF!</v>
      </c>
      <c r="E17" s="6" t="e">
        <f>VLOOKUP($A17,#REF!,32,FALSE)</f>
        <v>#REF!</v>
      </c>
      <c r="F17" s="6" t="e">
        <f>VLOOKUP($A17,#REF!,33,FALSE)</f>
        <v>#REF!</v>
      </c>
      <c r="G17" s="6" t="e">
        <f>VLOOKUP($A17,#REF!,34,FALSE)</f>
        <v>#REF!</v>
      </c>
      <c r="H17" s="6" t="e">
        <f>VLOOKUP($A17,#REF!,35,FALSE)</f>
        <v>#REF!</v>
      </c>
      <c r="J17" s="6" t="e">
        <f t="shared" si="1"/>
        <v>#REF!</v>
      </c>
      <c r="K17" s="6" t="e">
        <f t="shared" si="2"/>
        <v>#REF!</v>
      </c>
      <c r="L17" s="6" t="e">
        <f t="shared" si="3"/>
        <v>#REF!</v>
      </c>
      <c r="M17" s="6" t="e">
        <f t="shared" si="4"/>
        <v>#REF!</v>
      </c>
      <c r="N17" s="6" t="e">
        <f t="shared" si="5"/>
        <v>#REF!</v>
      </c>
      <c r="O17" s="6" t="e">
        <f t="shared" si="6"/>
        <v>#REF!</v>
      </c>
    </row>
    <row r="18" spans="1:15">
      <c r="A18" t="s">
        <v>22</v>
      </c>
      <c r="B18" s="6" t="e">
        <f>VLOOKUP(A18,#REF!,18,FALSE)</f>
        <v>#REF!</v>
      </c>
      <c r="C18" s="6" t="e">
        <f>VLOOKUP($A18,#REF!,30,FALSE)</f>
        <v>#REF!</v>
      </c>
      <c r="D18" s="6" t="e">
        <f>VLOOKUP($A18,#REF!,31,FALSE)</f>
        <v>#REF!</v>
      </c>
      <c r="E18" s="6" t="e">
        <f>VLOOKUP($A18,#REF!,32,FALSE)</f>
        <v>#REF!</v>
      </c>
      <c r="F18" s="6" t="e">
        <f>VLOOKUP($A18,#REF!,33,FALSE)</f>
        <v>#REF!</v>
      </c>
      <c r="G18" s="6" t="e">
        <f>VLOOKUP($A18,#REF!,34,FALSE)</f>
        <v>#REF!</v>
      </c>
      <c r="H18" s="6" t="e">
        <f>VLOOKUP($A18,#REF!,35,FALSE)</f>
        <v>#REF!</v>
      </c>
      <c r="J18" s="6" t="e">
        <f t="shared" si="1"/>
        <v>#REF!</v>
      </c>
      <c r="K18" s="6" t="e">
        <f t="shared" si="2"/>
        <v>#REF!</v>
      </c>
      <c r="L18" s="6" t="e">
        <f t="shared" si="3"/>
        <v>#REF!</v>
      </c>
      <c r="M18" s="6" t="e">
        <f t="shared" si="4"/>
        <v>#REF!</v>
      </c>
      <c r="N18" s="6" t="e">
        <f t="shared" si="5"/>
        <v>#REF!</v>
      </c>
      <c r="O18" s="6" t="e">
        <f t="shared" si="6"/>
        <v>#REF!</v>
      </c>
    </row>
    <row r="19" spans="1:15">
      <c r="A19" t="s">
        <v>23</v>
      </c>
      <c r="B19" s="6" t="e">
        <f>VLOOKUP(A19,#REF!,18,FALSE)</f>
        <v>#REF!</v>
      </c>
      <c r="C19" s="6" t="e">
        <f>VLOOKUP($A19,#REF!,30,FALSE)</f>
        <v>#REF!</v>
      </c>
      <c r="D19" s="6" t="e">
        <f>VLOOKUP($A19,#REF!,31,FALSE)</f>
        <v>#REF!</v>
      </c>
      <c r="E19" s="6" t="e">
        <f>VLOOKUP($A19,#REF!,32,FALSE)</f>
        <v>#REF!</v>
      </c>
      <c r="F19" s="6" t="e">
        <f>VLOOKUP($A19,#REF!,33,FALSE)</f>
        <v>#REF!</v>
      </c>
      <c r="G19" s="6" t="e">
        <f>VLOOKUP($A19,#REF!,34,FALSE)</f>
        <v>#REF!</v>
      </c>
      <c r="H19" s="6" t="e">
        <f>VLOOKUP($A19,#REF!,35,FALSE)</f>
        <v>#REF!</v>
      </c>
      <c r="J19" s="6" t="e">
        <f t="shared" si="1"/>
        <v>#REF!</v>
      </c>
      <c r="K19" s="6" t="e">
        <f t="shared" si="2"/>
        <v>#REF!</v>
      </c>
      <c r="L19" s="6" t="e">
        <f t="shared" si="3"/>
        <v>#REF!</v>
      </c>
      <c r="M19" s="6" t="e">
        <f t="shared" si="4"/>
        <v>#REF!</v>
      </c>
      <c r="N19" s="6" t="e">
        <f t="shared" si="5"/>
        <v>#REF!</v>
      </c>
      <c r="O19" s="6" t="e">
        <f t="shared" si="6"/>
        <v>#REF!</v>
      </c>
    </row>
    <row r="20" spans="1:15">
      <c r="A20" t="s">
        <v>24</v>
      </c>
      <c r="B20" s="6" t="e">
        <f>VLOOKUP(A20,#REF!,18,FALSE)</f>
        <v>#REF!</v>
      </c>
      <c r="C20" s="6" t="e">
        <f>VLOOKUP($A20,#REF!,30,FALSE)</f>
        <v>#REF!</v>
      </c>
      <c r="D20" s="6" t="e">
        <f>VLOOKUP($A20,#REF!,31,FALSE)</f>
        <v>#REF!</v>
      </c>
      <c r="E20" s="6" t="e">
        <f>VLOOKUP($A20,#REF!,32,FALSE)</f>
        <v>#REF!</v>
      </c>
      <c r="F20" s="6" t="e">
        <f>VLOOKUP($A20,#REF!,33,FALSE)</f>
        <v>#REF!</v>
      </c>
      <c r="G20" s="6" t="e">
        <f>VLOOKUP($A20,#REF!,34,FALSE)</f>
        <v>#REF!</v>
      </c>
      <c r="H20" s="6" t="e">
        <f>VLOOKUP($A20,#REF!,35,FALSE)</f>
        <v>#REF!</v>
      </c>
      <c r="J20" s="6" t="e">
        <f t="shared" si="1"/>
        <v>#REF!</v>
      </c>
      <c r="K20" s="6" t="e">
        <f t="shared" si="2"/>
        <v>#REF!</v>
      </c>
      <c r="L20" s="6" t="e">
        <f t="shared" si="3"/>
        <v>#REF!</v>
      </c>
      <c r="M20" s="6" t="e">
        <f t="shared" si="4"/>
        <v>#REF!</v>
      </c>
      <c r="N20" s="6" t="e">
        <f t="shared" si="5"/>
        <v>#REF!</v>
      </c>
      <c r="O20" s="6" t="e">
        <f t="shared" si="6"/>
        <v>#REF!</v>
      </c>
    </row>
    <row r="21" spans="1:15">
      <c r="A21" t="s">
        <v>25</v>
      </c>
      <c r="B21" s="6" t="e">
        <f>VLOOKUP(A21,#REF!,18,FALSE)</f>
        <v>#REF!</v>
      </c>
      <c r="C21" s="6" t="e">
        <f>VLOOKUP($A21,#REF!,30,FALSE)</f>
        <v>#REF!</v>
      </c>
      <c r="D21" s="6" t="e">
        <f>VLOOKUP($A21,#REF!,31,FALSE)</f>
        <v>#REF!</v>
      </c>
      <c r="E21" s="6" t="e">
        <f>VLOOKUP($A21,#REF!,32,FALSE)</f>
        <v>#REF!</v>
      </c>
      <c r="F21" s="6" t="e">
        <f>VLOOKUP($A21,#REF!,33,FALSE)</f>
        <v>#REF!</v>
      </c>
      <c r="G21" s="6" t="e">
        <f>VLOOKUP($A21,#REF!,34,FALSE)</f>
        <v>#REF!</v>
      </c>
      <c r="H21" s="6" t="e">
        <f>VLOOKUP($A21,#REF!,35,FALSE)</f>
        <v>#REF!</v>
      </c>
      <c r="J21" s="6" t="e">
        <f t="shared" si="1"/>
        <v>#REF!</v>
      </c>
      <c r="K21" s="6" t="e">
        <f t="shared" si="2"/>
        <v>#REF!</v>
      </c>
      <c r="L21" s="6" t="e">
        <f t="shared" si="3"/>
        <v>#REF!</v>
      </c>
      <c r="M21" s="6" t="e">
        <f t="shared" si="4"/>
        <v>#REF!</v>
      </c>
      <c r="N21" s="6" t="e">
        <f t="shared" si="5"/>
        <v>#REF!</v>
      </c>
      <c r="O21" s="6" t="e">
        <f t="shared" si="6"/>
        <v>#REF!</v>
      </c>
    </row>
    <row r="22" spans="1:15">
      <c r="A22" t="s">
        <v>26</v>
      </c>
      <c r="B22" s="6" t="e">
        <f>VLOOKUP(A22,#REF!,18,FALSE)</f>
        <v>#REF!</v>
      </c>
      <c r="C22" s="6" t="e">
        <f>VLOOKUP($A22,#REF!,30,FALSE)</f>
        <v>#REF!</v>
      </c>
      <c r="D22" s="6" t="e">
        <f>VLOOKUP($A22,#REF!,31,FALSE)</f>
        <v>#REF!</v>
      </c>
      <c r="E22" s="6" t="e">
        <f>VLOOKUP($A22,#REF!,32,FALSE)</f>
        <v>#REF!</v>
      </c>
      <c r="F22" s="6" t="e">
        <f>VLOOKUP($A22,#REF!,33,FALSE)</f>
        <v>#REF!</v>
      </c>
      <c r="G22" s="6" t="e">
        <f>VLOOKUP($A22,#REF!,34,FALSE)</f>
        <v>#REF!</v>
      </c>
      <c r="H22" s="6" t="e">
        <f>VLOOKUP($A22,#REF!,35,FALSE)</f>
        <v>#REF!</v>
      </c>
      <c r="J22" s="6" t="e">
        <f t="shared" si="1"/>
        <v>#REF!</v>
      </c>
      <c r="K22" s="6" t="e">
        <f t="shared" si="2"/>
        <v>#REF!</v>
      </c>
      <c r="L22" s="6" t="e">
        <f t="shared" si="3"/>
        <v>#REF!</v>
      </c>
      <c r="M22" s="6" t="e">
        <f t="shared" si="4"/>
        <v>#REF!</v>
      </c>
      <c r="N22" s="6" t="e">
        <f t="shared" si="5"/>
        <v>#REF!</v>
      </c>
      <c r="O22" s="6" t="e">
        <f t="shared" si="6"/>
        <v>#REF!</v>
      </c>
    </row>
    <row r="23" spans="1:15">
      <c r="A23" t="s">
        <v>27</v>
      </c>
      <c r="B23" s="6" t="e">
        <f>VLOOKUP(A23,#REF!,18,FALSE)</f>
        <v>#REF!</v>
      </c>
      <c r="C23" s="6" t="e">
        <f>VLOOKUP($A23,#REF!,30,FALSE)</f>
        <v>#REF!</v>
      </c>
      <c r="D23" s="6" t="e">
        <f>VLOOKUP($A23,#REF!,31,FALSE)</f>
        <v>#REF!</v>
      </c>
      <c r="E23" s="6" t="e">
        <f>VLOOKUP($A23,#REF!,32,FALSE)</f>
        <v>#REF!</v>
      </c>
      <c r="F23" s="6" t="e">
        <f>VLOOKUP($A23,#REF!,33,FALSE)</f>
        <v>#REF!</v>
      </c>
      <c r="G23" s="6" t="e">
        <f>VLOOKUP($A23,#REF!,34,FALSE)</f>
        <v>#REF!</v>
      </c>
      <c r="H23" s="6" t="e">
        <f>VLOOKUP($A23,#REF!,35,FALSE)</f>
        <v>#REF!</v>
      </c>
      <c r="J23" s="6" t="e">
        <f t="shared" si="1"/>
        <v>#REF!</v>
      </c>
      <c r="K23" s="6" t="e">
        <f t="shared" si="2"/>
        <v>#REF!</v>
      </c>
      <c r="L23" s="6" t="e">
        <f t="shared" si="3"/>
        <v>#REF!</v>
      </c>
      <c r="M23" s="6" t="e">
        <f t="shared" si="4"/>
        <v>#REF!</v>
      </c>
      <c r="N23" s="6" t="e">
        <f t="shared" si="5"/>
        <v>#REF!</v>
      </c>
      <c r="O23" s="6" t="e">
        <f t="shared" si="6"/>
        <v>#REF!</v>
      </c>
    </row>
    <row r="24" spans="1:15">
      <c r="A24" t="s">
        <v>28</v>
      </c>
      <c r="B24" s="6" t="e">
        <f>VLOOKUP(A24,#REF!,18,FALSE)</f>
        <v>#REF!</v>
      </c>
      <c r="C24" s="6" t="e">
        <f>VLOOKUP($A24,#REF!,30,FALSE)</f>
        <v>#REF!</v>
      </c>
      <c r="D24" s="6" t="e">
        <f>VLOOKUP($A24,#REF!,31,FALSE)</f>
        <v>#REF!</v>
      </c>
      <c r="E24" s="6" t="e">
        <f>VLOOKUP($A24,#REF!,32,FALSE)</f>
        <v>#REF!</v>
      </c>
      <c r="F24" s="6" t="e">
        <f>VLOOKUP($A24,#REF!,33,FALSE)</f>
        <v>#REF!</v>
      </c>
      <c r="G24" s="6" t="e">
        <f>VLOOKUP($A24,#REF!,34,FALSE)</f>
        <v>#REF!</v>
      </c>
      <c r="H24" s="6" t="e">
        <f>VLOOKUP($A24,#REF!,35,FALSE)</f>
        <v>#REF!</v>
      </c>
      <c r="J24" s="6" t="e">
        <f t="shared" si="1"/>
        <v>#REF!</v>
      </c>
      <c r="K24" s="6" t="e">
        <f t="shared" si="2"/>
        <v>#REF!</v>
      </c>
      <c r="L24" s="6" t="e">
        <f t="shared" si="3"/>
        <v>#REF!</v>
      </c>
      <c r="M24" s="6" t="e">
        <f t="shared" si="4"/>
        <v>#REF!</v>
      </c>
      <c r="N24" s="6" t="e">
        <f t="shared" si="5"/>
        <v>#REF!</v>
      </c>
      <c r="O24" s="6" t="e">
        <f t="shared" si="6"/>
        <v>#REF!</v>
      </c>
    </row>
    <row r="25" spans="1:15">
      <c r="A25" t="s">
        <v>29</v>
      </c>
      <c r="B25" s="6" t="e">
        <f>VLOOKUP(A25,#REF!,18,FALSE)</f>
        <v>#REF!</v>
      </c>
      <c r="C25" s="6" t="e">
        <f>VLOOKUP($A25,#REF!,30,FALSE)</f>
        <v>#REF!</v>
      </c>
      <c r="D25" s="6" t="e">
        <f>VLOOKUP($A25,#REF!,31,FALSE)</f>
        <v>#REF!</v>
      </c>
      <c r="E25" s="6" t="e">
        <f>VLOOKUP($A25,#REF!,32,FALSE)</f>
        <v>#REF!</v>
      </c>
      <c r="F25" s="6" t="e">
        <f>VLOOKUP($A25,#REF!,33,FALSE)</f>
        <v>#REF!</v>
      </c>
      <c r="G25" s="6" t="e">
        <f>VLOOKUP($A25,#REF!,34,FALSE)</f>
        <v>#REF!</v>
      </c>
      <c r="H25" s="6" t="e">
        <f>VLOOKUP($A25,#REF!,35,FALSE)</f>
        <v>#REF!</v>
      </c>
      <c r="J25" s="6" t="e">
        <f t="shared" si="1"/>
        <v>#REF!</v>
      </c>
      <c r="K25" s="6" t="e">
        <f t="shared" si="2"/>
        <v>#REF!</v>
      </c>
      <c r="L25" s="6" t="e">
        <f t="shared" si="3"/>
        <v>#REF!</v>
      </c>
      <c r="M25" s="6" t="e">
        <f t="shared" si="4"/>
        <v>#REF!</v>
      </c>
      <c r="N25" s="6" t="e">
        <f t="shared" si="5"/>
        <v>#REF!</v>
      </c>
      <c r="O25" s="6" t="e">
        <f t="shared" si="6"/>
        <v>#REF!</v>
      </c>
    </row>
    <row r="26" spans="1:15">
      <c r="A26" t="s">
        <v>30</v>
      </c>
      <c r="B26" s="6" t="e">
        <f>VLOOKUP(A26,#REF!,18,FALSE)</f>
        <v>#REF!</v>
      </c>
      <c r="C26" s="6" t="e">
        <f>VLOOKUP($A26,#REF!,30,FALSE)</f>
        <v>#REF!</v>
      </c>
      <c r="D26" s="6" t="e">
        <f>VLOOKUP($A26,#REF!,31,FALSE)</f>
        <v>#REF!</v>
      </c>
      <c r="E26" s="6" t="e">
        <f>VLOOKUP($A26,#REF!,32,FALSE)</f>
        <v>#REF!</v>
      </c>
      <c r="F26" s="6" t="e">
        <f>VLOOKUP($A26,#REF!,33,FALSE)</f>
        <v>#REF!</v>
      </c>
      <c r="G26" s="6" t="e">
        <f>VLOOKUP($A26,#REF!,34,FALSE)</f>
        <v>#REF!</v>
      </c>
      <c r="H26" s="6" t="e">
        <f>VLOOKUP($A26,#REF!,35,FALSE)</f>
        <v>#REF!</v>
      </c>
      <c r="J26" s="6" t="e">
        <f t="shared" si="1"/>
        <v>#REF!</v>
      </c>
      <c r="K26" s="6" t="e">
        <f t="shared" si="2"/>
        <v>#REF!</v>
      </c>
      <c r="L26" s="6" t="e">
        <f t="shared" si="3"/>
        <v>#REF!</v>
      </c>
      <c r="M26" s="6" t="e">
        <f t="shared" si="4"/>
        <v>#REF!</v>
      </c>
      <c r="N26" s="6" t="e">
        <f t="shared" si="5"/>
        <v>#REF!</v>
      </c>
      <c r="O26" s="6" t="e">
        <f t="shared" si="6"/>
        <v>#REF!</v>
      </c>
    </row>
    <row r="27" spans="1:15">
      <c r="A27" t="s">
        <v>31</v>
      </c>
      <c r="B27" s="6" t="e">
        <f>VLOOKUP(A27,#REF!,18,FALSE)</f>
        <v>#REF!</v>
      </c>
      <c r="C27" s="6" t="e">
        <f>VLOOKUP($A27,#REF!,30,FALSE)</f>
        <v>#REF!</v>
      </c>
      <c r="D27" s="6" t="e">
        <f>VLOOKUP($A27,#REF!,31,FALSE)</f>
        <v>#REF!</v>
      </c>
      <c r="E27" s="6" t="e">
        <f>VLOOKUP($A27,#REF!,32,FALSE)</f>
        <v>#REF!</v>
      </c>
      <c r="F27" s="6" t="e">
        <f>VLOOKUP($A27,#REF!,33,FALSE)</f>
        <v>#REF!</v>
      </c>
      <c r="G27" s="6" t="e">
        <f>VLOOKUP($A27,#REF!,34,FALSE)</f>
        <v>#REF!</v>
      </c>
      <c r="H27" s="6" t="e">
        <f>VLOOKUP($A27,#REF!,35,FALSE)</f>
        <v>#REF!</v>
      </c>
      <c r="J27" s="6" t="e">
        <f t="shared" si="1"/>
        <v>#REF!</v>
      </c>
      <c r="K27" s="6" t="e">
        <f t="shared" si="2"/>
        <v>#REF!</v>
      </c>
      <c r="L27" s="6" t="e">
        <f t="shared" si="3"/>
        <v>#REF!</v>
      </c>
      <c r="M27" s="6" t="e">
        <f t="shared" si="4"/>
        <v>#REF!</v>
      </c>
      <c r="N27" s="6" t="e">
        <f t="shared" si="5"/>
        <v>#REF!</v>
      </c>
      <c r="O27" s="6" t="e">
        <f t="shared" si="6"/>
        <v>#REF!</v>
      </c>
    </row>
    <row r="28" spans="1:15">
      <c r="A28" t="s">
        <v>32</v>
      </c>
      <c r="B28" s="6" t="e">
        <f>VLOOKUP(A28,#REF!,18,FALSE)</f>
        <v>#REF!</v>
      </c>
      <c r="C28" s="6" t="e">
        <f>VLOOKUP($A28,#REF!,30,FALSE)</f>
        <v>#REF!</v>
      </c>
      <c r="D28" s="6" t="e">
        <f>VLOOKUP($A28,#REF!,31,FALSE)</f>
        <v>#REF!</v>
      </c>
      <c r="E28" s="6" t="e">
        <f>VLOOKUP($A28,#REF!,32,FALSE)</f>
        <v>#REF!</v>
      </c>
      <c r="F28" s="6" t="e">
        <f>VLOOKUP($A28,#REF!,33,FALSE)</f>
        <v>#REF!</v>
      </c>
      <c r="G28" s="6" t="e">
        <f>VLOOKUP($A28,#REF!,34,FALSE)</f>
        <v>#REF!</v>
      </c>
      <c r="H28" s="6" t="e">
        <f>VLOOKUP($A28,#REF!,35,FALSE)</f>
        <v>#REF!</v>
      </c>
      <c r="J28" s="6" t="e">
        <f t="shared" si="1"/>
        <v>#REF!</v>
      </c>
      <c r="K28" s="6" t="e">
        <f t="shared" si="2"/>
        <v>#REF!</v>
      </c>
      <c r="L28" s="6" t="e">
        <f t="shared" si="3"/>
        <v>#REF!</v>
      </c>
      <c r="M28" s="6" t="e">
        <f t="shared" si="4"/>
        <v>#REF!</v>
      </c>
      <c r="N28" s="6" t="e">
        <f t="shared" si="5"/>
        <v>#REF!</v>
      </c>
      <c r="O28" s="6" t="e">
        <f t="shared" si="6"/>
        <v>#REF!</v>
      </c>
    </row>
    <row r="29" spans="1:15">
      <c r="A29" t="s">
        <v>33</v>
      </c>
      <c r="B29" s="6" t="e">
        <f>VLOOKUP(A29,#REF!,18,FALSE)</f>
        <v>#REF!</v>
      </c>
      <c r="C29" s="6" t="e">
        <f>VLOOKUP($A29,#REF!,30,FALSE)</f>
        <v>#REF!</v>
      </c>
      <c r="D29" s="6" t="e">
        <f>VLOOKUP($A29,#REF!,31,FALSE)</f>
        <v>#REF!</v>
      </c>
      <c r="E29" s="6" t="e">
        <f>VLOOKUP($A29,#REF!,32,FALSE)</f>
        <v>#REF!</v>
      </c>
      <c r="F29" s="6" t="e">
        <f>VLOOKUP($A29,#REF!,33,FALSE)</f>
        <v>#REF!</v>
      </c>
      <c r="G29" s="6" t="e">
        <f>VLOOKUP($A29,#REF!,34,FALSE)</f>
        <v>#REF!</v>
      </c>
      <c r="H29" s="6" t="e">
        <f>VLOOKUP($A29,#REF!,35,FALSE)</f>
        <v>#REF!</v>
      </c>
      <c r="J29" s="6" t="e">
        <f t="shared" si="1"/>
        <v>#REF!</v>
      </c>
      <c r="K29" s="6" t="e">
        <f t="shared" si="2"/>
        <v>#REF!</v>
      </c>
      <c r="L29" s="6" t="e">
        <f t="shared" si="3"/>
        <v>#REF!</v>
      </c>
      <c r="M29" s="6" t="e">
        <f t="shared" si="4"/>
        <v>#REF!</v>
      </c>
      <c r="N29" s="6" t="e">
        <f t="shared" si="5"/>
        <v>#REF!</v>
      </c>
      <c r="O29" s="6" t="e">
        <f t="shared" si="6"/>
        <v>#REF!</v>
      </c>
    </row>
    <row r="30" spans="1:15">
      <c r="A30" t="s">
        <v>34</v>
      </c>
      <c r="B30" s="6" t="e">
        <f>VLOOKUP(A30,#REF!,18,FALSE)</f>
        <v>#REF!</v>
      </c>
      <c r="C30" s="6" t="e">
        <f>VLOOKUP($A30,#REF!,30,FALSE)</f>
        <v>#REF!</v>
      </c>
      <c r="D30" s="6" t="e">
        <f>VLOOKUP($A30,#REF!,31,FALSE)</f>
        <v>#REF!</v>
      </c>
      <c r="E30" s="6" t="e">
        <f>VLOOKUP($A30,#REF!,32,FALSE)</f>
        <v>#REF!</v>
      </c>
      <c r="F30" s="6" t="e">
        <f>VLOOKUP($A30,#REF!,33,FALSE)</f>
        <v>#REF!</v>
      </c>
      <c r="G30" s="6" t="e">
        <f>VLOOKUP($A30,#REF!,34,FALSE)</f>
        <v>#REF!</v>
      </c>
      <c r="H30" s="6" t="e">
        <f>VLOOKUP($A30,#REF!,35,FALSE)</f>
        <v>#REF!</v>
      </c>
      <c r="J30" s="6" t="e">
        <f t="shared" si="1"/>
        <v>#REF!</v>
      </c>
      <c r="K30" s="6" t="e">
        <f t="shared" si="2"/>
        <v>#REF!</v>
      </c>
      <c r="L30" s="6" t="e">
        <f t="shared" si="3"/>
        <v>#REF!</v>
      </c>
      <c r="M30" s="6" t="e">
        <f t="shared" si="4"/>
        <v>#REF!</v>
      </c>
      <c r="N30" s="6" t="e">
        <f t="shared" si="5"/>
        <v>#REF!</v>
      </c>
      <c r="O30" s="6" t="e">
        <f t="shared" si="6"/>
        <v>#REF!</v>
      </c>
    </row>
    <row r="31" spans="1:15">
      <c r="A31" t="s">
        <v>35</v>
      </c>
      <c r="B31" s="6" t="e">
        <f>VLOOKUP(A31,#REF!,18,FALSE)</f>
        <v>#REF!</v>
      </c>
      <c r="C31" s="6" t="e">
        <f>VLOOKUP($A31,#REF!,30,FALSE)</f>
        <v>#REF!</v>
      </c>
      <c r="D31" s="6" t="e">
        <f>VLOOKUP($A31,#REF!,31,FALSE)</f>
        <v>#REF!</v>
      </c>
      <c r="E31" s="6" t="e">
        <f>VLOOKUP($A31,#REF!,32,FALSE)</f>
        <v>#REF!</v>
      </c>
      <c r="F31" s="6" t="e">
        <f>VLOOKUP($A31,#REF!,33,FALSE)</f>
        <v>#REF!</v>
      </c>
      <c r="G31" s="6" t="e">
        <f>VLOOKUP($A31,#REF!,34,FALSE)</f>
        <v>#REF!</v>
      </c>
      <c r="H31" s="6" t="e">
        <f>VLOOKUP($A31,#REF!,35,FALSE)</f>
        <v>#REF!</v>
      </c>
      <c r="J31" s="6" t="e">
        <f t="shared" si="1"/>
        <v>#REF!</v>
      </c>
      <c r="K31" s="6" t="e">
        <f t="shared" si="2"/>
        <v>#REF!</v>
      </c>
      <c r="L31" s="6" t="e">
        <f t="shared" si="3"/>
        <v>#REF!</v>
      </c>
      <c r="M31" s="6" t="e">
        <f t="shared" si="4"/>
        <v>#REF!</v>
      </c>
      <c r="N31" s="6" t="e">
        <f t="shared" si="5"/>
        <v>#REF!</v>
      </c>
      <c r="O31" s="6" t="e">
        <f t="shared" si="6"/>
        <v>#REF!</v>
      </c>
    </row>
    <row r="32" spans="1:15">
      <c r="A32" t="s">
        <v>36</v>
      </c>
      <c r="B32" s="6" t="e">
        <f>VLOOKUP(A32,#REF!,18,FALSE)</f>
        <v>#REF!</v>
      </c>
      <c r="C32" s="6" t="e">
        <f>VLOOKUP($A32,#REF!,30,FALSE)</f>
        <v>#REF!</v>
      </c>
      <c r="D32" s="6" t="e">
        <f>VLOOKUP($A32,#REF!,31,FALSE)</f>
        <v>#REF!</v>
      </c>
      <c r="E32" s="6" t="e">
        <f>VLOOKUP($A32,#REF!,32,FALSE)</f>
        <v>#REF!</v>
      </c>
      <c r="F32" s="6" t="e">
        <f>VLOOKUP($A32,#REF!,33,FALSE)</f>
        <v>#REF!</v>
      </c>
      <c r="G32" s="6" t="e">
        <f>VLOOKUP($A32,#REF!,34,FALSE)</f>
        <v>#REF!</v>
      </c>
      <c r="H32" s="6" t="e">
        <f>VLOOKUP($A32,#REF!,35,FALSE)</f>
        <v>#REF!</v>
      </c>
      <c r="J32" s="6" t="e">
        <f t="shared" si="1"/>
        <v>#REF!</v>
      </c>
      <c r="K32" s="6" t="e">
        <f t="shared" si="2"/>
        <v>#REF!</v>
      </c>
      <c r="L32" s="6" t="e">
        <f t="shared" si="3"/>
        <v>#REF!</v>
      </c>
      <c r="M32" s="6" t="e">
        <f t="shared" si="4"/>
        <v>#REF!</v>
      </c>
      <c r="N32" s="6" t="e">
        <f t="shared" si="5"/>
        <v>#REF!</v>
      </c>
      <c r="O32" s="6" t="e">
        <f t="shared" si="6"/>
        <v>#REF!</v>
      </c>
    </row>
    <row r="33" spans="1:15">
      <c r="A33" t="s">
        <v>37</v>
      </c>
      <c r="B33" s="6" t="e">
        <f>VLOOKUP(A33,#REF!,18,FALSE)</f>
        <v>#REF!</v>
      </c>
      <c r="C33" s="6" t="e">
        <f>VLOOKUP($A33,#REF!,30,FALSE)</f>
        <v>#REF!</v>
      </c>
      <c r="D33" s="6" t="e">
        <f>VLOOKUP($A33,#REF!,31,FALSE)</f>
        <v>#REF!</v>
      </c>
      <c r="E33" s="6" t="e">
        <f>VLOOKUP($A33,#REF!,32,FALSE)</f>
        <v>#REF!</v>
      </c>
      <c r="F33" s="6" t="e">
        <f>VLOOKUP($A33,#REF!,33,FALSE)</f>
        <v>#REF!</v>
      </c>
      <c r="G33" s="6" t="e">
        <f>VLOOKUP($A33,#REF!,34,FALSE)</f>
        <v>#REF!</v>
      </c>
      <c r="H33" s="6" t="e">
        <f>VLOOKUP($A33,#REF!,35,FALSE)</f>
        <v>#REF!</v>
      </c>
      <c r="J33" s="6" t="e">
        <f t="shared" si="1"/>
        <v>#REF!</v>
      </c>
      <c r="K33" s="6" t="e">
        <f t="shared" si="2"/>
        <v>#REF!</v>
      </c>
      <c r="L33" s="6" t="e">
        <f t="shared" si="3"/>
        <v>#REF!</v>
      </c>
      <c r="M33" s="6" t="e">
        <f t="shared" si="4"/>
        <v>#REF!</v>
      </c>
      <c r="N33" s="6" t="e">
        <f t="shared" si="5"/>
        <v>#REF!</v>
      </c>
      <c r="O33" s="6" t="e">
        <f t="shared" si="6"/>
        <v>#REF!</v>
      </c>
    </row>
    <row r="34" spans="1:15">
      <c r="A34" t="s">
        <v>38</v>
      </c>
      <c r="B34" s="6" t="e">
        <f>VLOOKUP(A34,#REF!,18,FALSE)</f>
        <v>#REF!</v>
      </c>
      <c r="C34" s="6" t="e">
        <f>VLOOKUP($A34,#REF!,30,FALSE)</f>
        <v>#REF!</v>
      </c>
      <c r="D34" s="6" t="e">
        <f>VLOOKUP($A34,#REF!,31,FALSE)</f>
        <v>#REF!</v>
      </c>
      <c r="E34" s="6" t="e">
        <f>VLOOKUP($A34,#REF!,32,FALSE)</f>
        <v>#REF!</v>
      </c>
      <c r="F34" s="6" t="e">
        <f>VLOOKUP($A34,#REF!,33,FALSE)</f>
        <v>#REF!</v>
      </c>
      <c r="G34" s="6" t="e">
        <f>VLOOKUP($A34,#REF!,34,FALSE)</f>
        <v>#REF!</v>
      </c>
      <c r="H34" s="6" t="e">
        <f>VLOOKUP($A34,#REF!,35,FALSE)</f>
        <v>#REF!</v>
      </c>
      <c r="J34" s="6" t="e">
        <f t="shared" si="1"/>
        <v>#REF!</v>
      </c>
      <c r="K34" s="6" t="e">
        <f t="shared" si="2"/>
        <v>#REF!</v>
      </c>
      <c r="L34" s="6" t="e">
        <f t="shared" si="3"/>
        <v>#REF!</v>
      </c>
      <c r="M34" s="6" t="e">
        <f t="shared" si="4"/>
        <v>#REF!</v>
      </c>
      <c r="N34" s="6" t="e">
        <f t="shared" si="5"/>
        <v>#REF!</v>
      </c>
      <c r="O34" s="6" t="e">
        <f t="shared" si="6"/>
        <v>#REF!</v>
      </c>
    </row>
    <row r="35" spans="1:15">
      <c r="A35" t="s">
        <v>39</v>
      </c>
      <c r="B35" s="6" t="e">
        <f>VLOOKUP(A35,#REF!,18,FALSE)</f>
        <v>#REF!</v>
      </c>
      <c r="C35" s="6" t="e">
        <f>VLOOKUP($A35,#REF!,30,FALSE)</f>
        <v>#REF!</v>
      </c>
      <c r="D35" s="6" t="e">
        <f>VLOOKUP($A35,#REF!,31,FALSE)</f>
        <v>#REF!</v>
      </c>
      <c r="E35" s="6" t="e">
        <f>VLOOKUP($A35,#REF!,32,FALSE)</f>
        <v>#REF!</v>
      </c>
      <c r="F35" s="6" t="e">
        <f>VLOOKUP($A35,#REF!,33,FALSE)</f>
        <v>#REF!</v>
      </c>
      <c r="G35" s="6" t="e">
        <f>VLOOKUP($A35,#REF!,34,FALSE)</f>
        <v>#REF!</v>
      </c>
      <c r="H35" s="6" t="e">
        <f>VLOOKUP($A35,#REF!,35,FALSE)</f>
        <v>#REF!</v>
      </c>
      <c r="J35" s="6" t="e">
        <f t="shared" si="1"/>
        <v>#REF!</v>
      </c>
      <c r="K35" s="6" t="e">
        <f t="shared" si="2"/>
        <v>#REF!</v>
      </c>
      <c r="L35" s="6" t="e">
        <f t="shared" si="3"/>
        <v>#REF!</v>
      </c>
      <c r="M35" s="6" t="e">
        <f t="shared" si="4"/>
        <v>#REF!</v>
      </c>
      <c r="N35" s="6" t="e">
        <f t="shared" si="5"/>
        <v>#REF!</v>
      </c>
      <c r="O35" s="6" t="e">
        <f t="shared" si="6"/>
        <v>#REF!</v>
      </c>
    </row>
    <row r="36" spans="1:15">
      <c r="A36" t="s">
        <v>40</v>
      </c>
      <c r="B36" s="6" t="e">
        <f>VLOOKUP(A36,#REF!,18,FALSE)</f>
        <v>#REF!</v>
      </c>
      <c r="C36" s="6" t="e">
        <f>VLOOKUP($A36,#REF!,30,FALSE)</f>
        <v>#REF!</v>
      </c>
      <c r="D36" s="6" t="e">
        <f>VLOOKUP($A36,#REF!,31,FALSE)</f>
        <v>#REF!</v>
      </c>
      <c r="E36" s="6" t="e">
        <f>VLOOKUP($A36,#REF!,32,FALSE)</f>
        <v>#REF!</v>
      </c>
      <c r="F36" s="6" t="e">
        <f>VLOOKUP($A36,#REF!,33,FALSE)</f>
        <v>#REF!</v>
      </c>
      <c r="G36" s="6" t="e">
        <f>VLOOKUP($A36,#REF!,34,FALSE)</f>
        <v>#REF!</v>
      </c>
      <c r="H36" s="6" t="e">
        <f>VLOOKUP($A36,#REF!,35,FALSE)</f>
        <v>#REF!</v>
      </c>
      <c r="J36" s="6" t="e">
        <f t="shared" si="1"/>
        <v>#REF!</v>
      </c>
      <c r="K36" s="6" t="e">
        <f t="shared" si="2"/>
        <v>#REF!</v>
      </c>
      <c r="L36" s="6" t="e">
        <f t="shared" si="3"/>
        <v>#REF!</v>
      </c>
      <c r="M36" s="6" t="e">
        <f t="shared" si="4"/>
        <v>#REF!</v>
      </c>
      <c r="N36" s="6" t="e">
        <f t="shared" si="5"/>
        <v>#REF!</v>
      </c>
      <c r="O36" s="6" t="e">
        <f t="shared" si="6"/>
        <v>#REF!</v>
      </c>
    </row>
    <row r="37" spans="1:15">
      <c r="A37" t="s">
        <v>41</v>
      </c>
      <c r="B37" s="6" t="e">
        <f>VLOOKUP(A37,#REF!,18,FALSE)</f>
        <v>#REF!</v>
      </c>
      <c r="C37" s="6" t="e">
        <f>VLOOKUP($A37,#REF!,30,FALSE)</f>
        <v>#REF!</v>
      </c>
      <c r="D37" s="6" t="e">
        <f>VLOOKUP($A37,#REF!,31,FALSE)</f>
        <v>#REF!</v>
      </c>
      <c r="E37" s="6" t="e">
        <f>VLOOKUP($A37,#REF!,32,FALSE)</f>
        <v>#REF!</v>
      </c>
      <c r="F37" s="6" t="e">
        <f>VLOOKUP($A37,#REF!,33,FALSE)</f>
        <v>#REF!</v>
      </c>
      <c r="G37" s="6" t="e">
        <f>VLOOKUP($A37,#REF!,34,FALSE)</f>
        <v>#REF!</v>
      </c>
      <c r="H37" s="6" t="e">
        <f>VLOOKUP($A37,#REF!,35,FALSE)</f>
        <v>#REF!</v>
      </c>
      <c r="J37" s="6" t="e">
        <f t="shared" si="1"/>
        <v>#REF!</v>
      </c>
      <c r="K37" s="6" t="e">
        <f t="shared" si="2"/>
        <v>#REF!</v>
      </c>
      <c r="L37" s="6" t="e">
        <f t="shared" si="3"/>
        <v>#REF!</v>
      </c>
      <c r="M37" s="6" t="e">
        <f t="shared" si="4"/>
        <v>#REF!</v>
      </c>
      <c r="N37" s="6" t="e">
        <f t="shared" si="5"/>
        <v>#REF!</v>
      </c>
      <c r="O37" s="6" t="e">
        <f t="shared" si="6"/>
        <v>#REF!</v>
      </c>
    </row>
    <row r="38" spans="1:15">
      <c r="A38" t="s">
        <v>42</v>
      </c>
      <c r="B38" s="6" t="e">
        <f>VLOOKUP(A38,#REF!,18,FALSE)</f>
        <v>#REF!</v>
      </c>
      <c r="C38" s="6" t="e">
        <f>VLOOKUP($A38,#REF!,30,FALSE)</f>
        <v>#REF!</v>
      </c>
      <c r="D38" s="6" t="e">
        <f>VLOOKUP($A38,#REF!,31,FALSE)</f>
        <v>#REF!</v>
      </c>
      <c r="E38" s="6" t="e">
        <f>VLOOKUP($A38,#REF!,32,FALSE)</f>
        <v>#REF!</v>
      </c>
      <c r="F38" s="6" t="e">
        <f>VLOOKUP($A38,#REF!,33,FALSE)</f>
        <v>#REF!</v>
      </c>
      <c r="G38" s="6" t="e">
        <f>VLOOKUP($A38,#REF!,34,FALSE)</f>
        <v>#REF!</v>
      </c>
      <c r="H38" s="6" t="e">
        <f>VLOOKUP($A38,#REF!,35,FALSE)</f>
        <v>#REF!</v>
      </c>
      <c r="J38" s="6" t="e">
        <f t="shared" si="1"/>
        <v>#REF!</v>
      </c>
      <c r="K38" s="6" t="e">
        <f t="shared" si="2"/>
        <v>#REF!</v>
      </c>
      <c r="L38" s="6" t="e">
        <f t="shared" si="3"/>
        <v>#REF!</v>
      </c>
      <c r="M38" s="6" t="e">
        <f t="shared" si="4"/>
        <v>#REF!</v>
      </c>
      <c r="N38" s="6" t="e">
        <f t="shared" si="5"/>
        <v>#REF!</v>
      </c>
      <c r="O38" s="6" t="e">
        <f t="shared" si="6"/>
        <v>#REF!</v>
      </c>
    </row>
    <row r="39" spans="1:15">
      <c r="A39" t="s">
        <v>43</v>
      </c>
      <c r="B39" s="6" t="e">
        <f>VLOOKUP(A39,#REF!,18,FALSE)</f>
        <v>#REF!</v>
      </c>
      <c r="C39" s="6" t="e">
        <f>VLOOKUP($A39,#REF!,30,FALSE)</f>
        <v>#REF!</v>
      </c>
      <c r="D39" s="6" t="e">
        <f>VLOOKUP($A39,#REF!,31,FALSE)</f>
        <v>#REF!</v>
      </c>
      <c r="E39" s="6" t="e">
        <f>VLOOKUP($A39,#REF!,32,FALSE)</f>
        <v>#REF!</v>
      </c>
      <c r="F39" s="6" t="e">
        <f>VLOOKUP($A39,#REF!,33,FALSE)</f>
        <v>#REF!</v>
      </c>
      <c r="G39" s="6" t="e">
        <f>VLOOKUP($A39,#REF!,34,FALSE)</f>
        <v>#REF!</v>
      </c>
      <c r="H39" s="6" t="e">
        <f>VLOOKUP($A39,#REF!,35,FALSE)</f>
        <v>#REF!</v>
      </c>
      <c r="J39" s="6" t="e">
        <f t="shared" ref="J39:J56" si="7">$H39-B39</f>
        <v>#REF!</v>
      </c>
      <c r="K39" s="6" t="e">
        <f t="shared" ref="K39:K56" si="8">$H39-C39</f>
        <v>#REF!</v>
      </c>
      <c r="L39" s="6" t="e">
        <f t="shared" ref="L39:L56" si="9">$H39-D39</f>
        <v>#REF!</v>
      </c>
      <c r="M39" s="6" t="e">
        <f t="shared" ref="M39:M56" si="10">$H39-E39</f>
        <v>#REF!</v>
      </c>
      <c r="N39" s="6" t="e">
        <f t="shared" ref="N39:N56" si="11">$H39-F39</f>
        <v>#REF!</v>
      </c>
      <c r="O39" s="6" t="e">
        <f t="shared" ref="O39:O56" si="12">$H39-G39</f>
        <v>#REF!</v>
      </c>
    </row>
    <row r="40" spans="1:15">
      <c r="A40" t="s">
        <v>44</v>
      </c>
      <c r="B40" s="6" t="e">
        <f>VLOOKUP(A40,#REF!,18,FALSE)</f>
        <v>#REF!</v>
      </c>
      <c r="C40" s="6" t="e">
        <f>VLOOKUP($A40,#REF!,30,FALSE)</f>
        <v>#REF!</v>
      </c>
      <c r="D40" s="6" t="e">
        <f>VLOOKUP($A40,#REF!,31,FALSE)</f>
        <v>#REF!</v>
      </c>
      <c r="E40" s="6" t="e">
        <f>VLOOKUP($A40,#REF!,32,FALSE)</f>
        <v>#REF!</v>
      </c>
      <c r="F40" s="6" t="e">
        <f>VLOOKUP($A40,#REF!,33,FALSE)</f>
        <v>#REF!</v>
      </c>
      <c r="G40" s="6" t="e">
        <f>VLOOKUP($A40,#REF!,34,FALSE)</f>
        <v>#REF!</v>
      </c>
      <c r="H40" s="6" t="e">
        <f>VLOOKUP($A40,#REF!,35,FALSE)</f>
        <v>#REF!</v>
      </c>
      <c r="J40" s="6" t="e">
        <f t="shared" si="7"/>
        <v>#REF!</v>
      </c>
      <c r="K40" s="6" t="e">
        <f t="shared" si="8"/>
        <v>#REF!</v>
      </c>
      <c r="L40" s="6" t="e">
        <f t="shared" si="9"/>
        <v>#REF!</v>
      </c>
      <c r="M40" s="6" t="e">
        <f t="shared" si="10"/>
        <v>#REF!</v>
      </c>
      <c r="N40" s="6" t="e">
        <f t="shared" si="11"/>
        <v>#REF!</v>
      </c>
      <c r="O40" s="6" t="e">
        <f t="shared" si="12"/>
        <v>#REF!</v>
      </c>
    </row>
    <row r="41" spans="1:15">
      <c r="A41" t="s">
        <v>45</v>
      </c>
      <c r="B41" s="6" t="e">
        <f>VLOOKUP(A41,#REF!,18,FALSE)</f>
        <v>#REF!</v>
      </c>
      <c r="C41" s="6" t="e">
        <f>VLOOKUP($A41,#REF!,30,FALSE)</f>
        <v>#REF!</v>
      </c>
      <c r="D41" s="6" t="e">
        <f>VLOOKUP($A41,#REF!,31,FALSE)</f>
        <v>#REF!</v>
      </c>
      <c r="E41" s="6" t="e">
        <f>VLOOKUP($A41,#REF!,32,FALSE)</f>
        <v>#REF!</v>
      </c>
      <c r="F41" s="6" t="e">
        <f>VLOOKUP($A41,#REF!,33,FALSE)</f>
        <v>#REF!</v>
      </c>
      <c r="G41" s="6" t="e">
        <f>VLOOKUP($A41,#REF!,34,FALSE)</f>
        <v>#REF!</v>
      </c>
      <c r="H41" s="6" t="e">
        <f>VLOOKUP($A41,#REF!,35,FALSE)</f>
        <v>#REF!</v>
      </c>
      <c r="J41" s="6" t="e">
        <f t="shared" si="7"/>
        <v>#REF!</v>
      </c>
      <c r="K41" s="6" t="e">
        <f t="shared" si="8"/>
        <v>#REF!</v>
      </c>
      <c r="L41" s="6" t="e">
        <f t="shared" si="9"/>
        <v>#REF!</v>
      </c>
      <c r="M41" s="6" t="e">
        <f t="shared" si="10"/>
        <v>#REF!</v>
      </c>
      <c r="N41" s="6" t="e">
        <f t="shared" si="11"/>
        <v>#REF!</v>
      </c>
      <c r="O41" s="6" t="e">
        <f t="shared" si="12"/>
        <v>#REF!</v>
      </c>
    </row>
    <row r="42" spans="1:15">
      <c r="A42" t="s">
        <v>46</v>
      </c>
      <c r="B42" s="6" t="e">
        <f>VLOOKUP(A42,#REF!,18,FALSE)</f>
        <v>#REF!</v>
      </c>
      <c r="C42" s="6" t="e">
        <f>VLOOKUP($A42,#REF!,30,FALSE)</f>
        <v>#REF!</v>
      </c>
      <c r="D42" s="6" t="e">
        <f>VLOOKUP($A42,#REF!,31,FALSE)</f>
        <v>#REF!</v>
      </c>
      <c r="E42" s="6" t="e">
        <f>VLOOKUP($A42,#REF!,32,FALSE)</f>
        <v>#REF!</v>
      </c>
      <c r="F42" s="6" t="e">
        <f>VLOOKUP($A42,#REF!,33,FALSE)</f>
        <v>#REF!</v>
      </c>
      <c r="G42" s="6" t="e">
        <f>VLOOKUP($A42,#REF!,34,FALSE)</f>
        <v>#REF!</v>
      </c>
      <c r="H42" s="6" t="e">
        <f>VLOOKUP($A42,#REF!,35,FALSE)</f>
        <v>#REF!</v>
      </c>
      <c r="J42" s="6" t="e">
        <f t="shared" si="7"/>
        <v>#REF!</v>
      </c>
      <c r="K42" s="6" t="e">
        <f t="shared" si="8"/>
        <v>#REF!</v>
      </c>
      <c r="L42" s="6" t="e">
        <f t="shared" si="9"/>
        <v>#REF!</v>
      </c>
      <c r="M42" s="6" t="e">
        <f t="shared" si="10"/>
        <v>#REF!</v>
      </c>
      <c r="N42" s="6" t="e">
        <f t="shared" si="11"/>
        <v>#REF!</v>
      </c>
      <c r="O42" s="6" t="e">
        <f t="shared" si="12"/>
        <v>#REF!</v>
      </c>
    </row>
    <row r="43" spans="1:15">
      <c r="A43" t="s">
        <v>47</v>
      </c>
      <c r="B43" s="6" t="e">
        <f>VLOOKUP(A43,#REF!,18,FALSE)</f>
        <v>#REF!</v>
      </c>
      <c r="C43" s="6" t="e">
        <f>VLOOKUP($A43,#REF!,30,FALSE)</f>
        <v>#REF!</v>
      </c>
      <c r="D43" s="6" t="e">
        <f>VLOOKUP($A43,#REF!,31,FALSE)</f>
        <v>#REF!</v>
      </c>
      <c r="E43" s="6" t="e">
        <f>VLOOKUP($A43,#REF!,32,FALSE)</f>
        <v>#REF!</v>
      </c>
      <c r="F43" s="6" t="e">
        <f>VLOOKUP($A43,#REF!,33,FALSE)</f>
        <v>#REF!</v>
      </c>
      <c r="G43" s="6" t="e">
        <f>VLOOKUP($A43,#REF!,34,FALSE)</f>
        <v>#REF!</v>
      </c>
      <c r="H43" s="6" t="e">
        <f>VLOOKUP($A43,#REF!,35,FALSE)</f>
        <v>#REF!</v>
      </c>
      <c r="J43" s="6" t="e">
        <f t="shared" si="7"/>
        <v>#REF!</v>
      </c>
      <c r="K43" s="6" t="e">
        <f t="shared" si="8"/>
        <v>#REF!</v>
      </c>
      <c r="L43" s="6" t="e">
        <f t="shared" si="9"/>
        <v>#REF!</v>
      </c>
      <c r="M43" s="6" t="e">
        <f t="shared" si="10"/>
        <v>#REF!</v>
      </c>
      <c r="N43" s="6" t="e">
        <f t="shared" si="11"/>
        <v>#REF!</v>
      </c>
      <c r="O43" s="6" t="e">
        <f t="shared" si="12"/>
        <v>#REF!</v>
      </c>
    </row>
    <row r="44" spans="1:15">
      <c r="A44" t="s">
        <v>48</v>
      </c>
      <c r="B44" s="6" t="e">
        <f>VLOOKUP(A44,#REF!,18,FALSE)</f>
        <v>#REF!</v>
      </c>
      <c r="C44" s="6" t="e">
        <f>VLOOKUP($A44,#REF!,30,FALSE)</f>
        <v>#REF!</v>
      </c>
      <c r="D44" s="6" t="e">
        <f>VLOOKUP($A44,#REF!,31,FALSE)</f>
        <v>#REF!</v>
      </c>
      <c r="E44" s="6" t="e">
        <f>VLOOKUP($A44,#REF!,32,FALSE)</f>
        <v>#REF!</v>
      </c>
      <c r="F44" s="6" t="e">
        <f>VLOOKUP($A44,#REF!,33,FALSE)</f>
        <v>#REF!</v>
      </c>
      <c r="G44" s="6" t="e">
        <f>VLOOKUP($A44,#REF!,34,FALSE)</f>
        <v>#REF!</v>
      </c>
      <c r="H44" s="6" t="e">
        <f>VLOOKUP($A44,#REF!,35,FALSE)</f>
        <v>#REF!</v>
      </c>
      <c r="J44" s="6" t="e">
        <f t="shared" si="7"/>
        <v>#REF!</v>
      </c>
      <c r="K44" s="6" t="e">
        <f t="shared" si="8"/>
        <v>#REF!</v>
      </c>
      <c r="L44" s="6" t="e">
        <f t="shared" si="9"/>
        <v>#REF!</v>
      </c>
      <c r="M44" s="6" t="e">
        <f t="shared" si="10"/>
        <v>#REF!</v>
      </c>
      <c r="N44" s="6" t="e">
        <f t="shared" si="11"/>
        <v>#REF!</v>
      </c>
      <c r="O44" s="6" t="e">
        <f t="shared" si="12"/>
        <v>#REF!</v>
      </c>
    </row>
    <row r="45" spans="1:15">
      <c r="A45" t="s">
        <v>49</v>
      </c>
      <c r="B45" s="6" t="e">
        <f>VLOOKUP(A45,#REF!,18,FALSE)</f>
        <v>#REF!</v>
      </c>
      <c r="C45" s="6" t="e">
        <f>VLOOKUP($A45,#REF!,30,FALSE)</f>
        <v>#REF!</v>
      </c>
      <c r="D45" s="6" t="e">
        <f>VLOOKUP($A45,#REF!,31,FALSE)</f>
        <v>#REF!</v>
      </c>
      <c r="E45" s="6" t="e">
        <f>VLOOKUP($A45,#REF!,32,FALSE)</f>
        <v>#REF!</v>
      </c>
      <c r="F45" s="6" t="e">
        <f>VLOOKUP($A45,#REF!,33,FALSE)</f>
        <v>#REF!</v>
      </c>
      <c r="G45" s="6" t="e">
        <f>VLOOKUP($A45,#REF!,34,FALSE)</f>
        <v>#REF!</v>
      </c>
      <c r="H45" s="6" t="e">
        <f>VLOOKUP($A45,#REF!,35,FALSE)</f>
        <v>#REF!</v>
      </c>
      <c r="J45" s="6" t="e">
        <f t="shared" si="7"/>
        <v>#REF!</v>
      </c>
      <c r="K45" s="6" t="e">
        <f t="shared" si="8"/>
        <v>#REF!</v>
      </c>
      <c r="L45" s="6" t="e">
        <f t="shared" si="9"/>
        <v>#REF!</v>
      </c>
      <c r="M45" s="6" t="e">
        <f t="shared" si="10"/>
        <v>#REF!</v>
      </c>
      <c r="N45" s="6" t="e">
        <f t="shared" si="11"/>
        <v>#REF!</v>
      </c>
      <c r="O45" s="6" t="e">
        <f t="shared" si="12"/>
        <v>#REF!</v>
      </c>
    </row>
    <row r="46" spans="1:15">
      <c r="A46" t="s">
        <v>50</v>
      </c>
      <c r="B46" s="6" t="e">
        <f>VLOOKUP(A46,#REF!,18,FALSE)</f>
        <v>#REF!</v>
      </c>
      <c r="C46" s="6" t="e">
        <f>VLOOKUP($A46,#REF!,30,FALSE)</f>
        <v>#REF!</v>
      </c>
      <c r="D46" s="6" t="e">
        <f>VLOOKUP($A46,#REF!,31,FALSE)</f>
        <v>#REF!</v>
      </c>
      <c r="E46" s="6" t="e">
        <f>VLOOKUP($A46,#REF!,32,FALSE)</f>
        <v>#REF!</v>
      </c>
      <c r="F46" s="6" t="e">
        <f>VLOOKUP($A46,#REF!,33,FALSE)</f>
        <v>#REF!</v>
      </c>
      <c r="G46" s="6" t="e">
        <f>VLOOKUP($A46,#REF!,34,FALSE)</f>
        <v>#REF!</v>
      </c>
      <c r="H46" s="6" t="e">
        <f>VLOOKUP($A46,#REF!,35,FALSE)</f>
        <v>#REF!</v>
      </c>
      <c r="J46" s="6" t="e">
        <f t="shared" si="7"/>
        <v>#REF!</v>
      </c>
      <c r="K46" s="6" t="e">
        <f t="shared" si="8"/>
        <v>#REF!</v>
      </c>
      <c r="L46" s="6" t="e">
        <f t="shared" si="9"/>
        <v>#REF!</v>
      </c>
      <c r="M46" s="6" t="e">
        <f t="shared" si="10"/>
        <v>#REF!</v>
      </c>
      <c r="N46" s="6" t="e">
        <f t="shared" si="11"/>
        <v>#REF!</v>
      </c>
      <c r="O46" s="6" t="e">
        <f t="shared" si="12"/>
        <v>#REF!</v>
      </c>
    </row>
    <row r="47" spans="1:15">
      <c r="A47" t="s">
        <v>51</v>
      </c>
      <c r="B47" s="6" t="e">
        <f>VLOOKUP(A47,#REF!,18,FALSE)</f>
        <v>#REF!</v>
      </c>
      <c r="C47" s="6" t="e">
        <f>VLOOKUP($A47,#REF!,30,FALSE)</f>
        <v>#REF!</v>
      </c>
      <c r="D47" s="6" t="e">
        <f>VLOOKUP($A47,#REF!,31,FALSE)</f>
        <v>#REF!</v>
      </c>
      <c r="E47" s="6" t="e">
        <f>VLOOKUP($A47,#REF!,32,FALSE)</f>
        <v>#REF!</v>
      </c>
      <c r="F47" s="6" t="e">
        <f>VLOOKUP($A47,#REF!,33,FALSE)</f>
        <v>#REF!</v>
      </c>
      <c r="G47" s="6" t="e">
        <f>VLOOKUP($A47,#REF!,34,FALSE)</f>
        <v>#REF!</v>
      </c>
      <c r="H47" s="6" t="e">
        <f>VLOOKUP($A47,#REF!,35,FALSE)</f>
        <v>#REF!</v>
      </c>
      <c r="J47" s="6" t="e">
        <f t="shared" si="7"/>
        <v>#REF!</v>
      </c>
      <c r="K47" s="6" t="e">
        <f t="shared" si="8"/>
        <v>#REF!</v>
      </c>
      <c r="L47" s="6" t="e">
        <f t="shared" si="9"/>
        <v>#REF!</v>
      </c>
      <c r="M47" s="6" t="e">
        <f t="shared" si="10"/>
        <v>#REF!</v>
      </c>
      <c r="N47" s="6" t="e">
        <f t="shared" si="11"/>
        <v>#REF!</v>
      </c>
      <c r="O47" s="6" t="e">
        <f t="shared" si="12"/>
        <v>#REF!</v>
      </c>
    </row>
    <row r="48" spans="1:15">
      <c r="A48" t="s">
        <v>52</v>
      </c>
      <c r="B48" s="6" t="e">
        <f>VLOOKUP(A48,#REF!,18,FALSE)</f>
        <v>#REF!</v>
      </c>
      <c r="C48" s="6" t="e">
        <f>VLOOKUP($A48,#REF!,30,FALSE)</f>
        <v>#REF!</v>
      </c>
      <c r="D48" s="6" t="e">
        <f>VLOOKUP($A48,#REF!,31,FALSE)</f>
        <v>#REF!</v>
      </c>
      <c r="E48" s="6" t="e">
        <f>VLOOKUP($A48,#REF!,32,FALSE)</f>
        <v>#REF!</v>
      </c>
      <c r="F48" s="6" t="e">
        <f>VLOOKUP($A48,#REF!,33,FALSE)</f>
        <v>#REF!</v>
      </c>
      <c r="G48" s="6" t="e">
        <f>VLOOKUP($A48,#REF!,34,FALSE)</f>
        <v>#REF!</v>
      </c>
      <c r="H48" s="6" t="e">
        <f>VLOOKUP($A48,#REF!,35,FALSE)</f>
        <v>#REF!</v>
      </c>
      <c r="J48" s="6" t="e">
        <f t="shared" si="7"/>
        <v>#REF!</v>
      </c>
      <c r="K48" s="6" t="e">
        <f t="shared" si="8"/>
        <v>#REF!</v>
      </c>
      <c r="L48" s="6" t="e">
        <f t="shared" si="9"/>
        <v>#REF!</v>
      </c>
      <c r="M48" s="6" t="e">
        <f t="shared" si="10"/>
        <v>#REF!</v>
      </c>
      <c r="N48" s="6" t="e">
        <f t="shared" si="11"/>
        <v>#REF!</v>
      </c>
      <c r="O48" s="6" t="e">
        <f t="shared" si="12"/>
        <v>#REF!</v>
      </c>
    </row>
    <row r="49" spans="1:15">
      <c r="A49" t="s">
        <v>53</v>
      </c>
      <c r="B49" s="6" t="e">
        <f>VLOOKUP(A49,#REF!,18,FALSE)</f>
        <v>#REF!</v>
      </c>
      <c r="C49" s="6" t="e">
        <f>VLOOKUP($A49,#REF!,30,FALSE)</f>
        <v>#REF!</v>
      </c>
      <c r="D49" s="6" t="e">
        <f>VLOOKUP($A49,#REF!,31,FALSE)</f>
        <v>#REF!</v>
      </c>
      <c r="E49" s="6" t="e">
        <f>VLOOKUP($A49,#REF!,32,FALSE)</f>
        <v>#REF!</v>
      </c>
      <c r="F49" s="6" t="e">
        <f>VLOOKUP($A49,#REF!,33,FALSE)</f>
        <v>#REF!</v>
      </c>
      <c r="G49" s="6" t="e">
        <f>VLOOKUP($A49,#REF!,34,FALSE)</f>
        <v>#REF!</v>
      </c>
      <c r="H49" s="6" t="e">
        <f>VLOOKUP($A49,#REF!,35,FALSE)</f>
        <v>#REF!</v>
      </c>
      <c r="J49" s="6" t="e">
        <f t="shared" si="7"/>
        <v>#REF!</v>
      </c>
      <c r="K49" s="6" t="e">
        <f t="shared" si="8"/>
        <v>#REF!</v>
      </c>
      <c r="L49" s="6" t="e">
        <f t="shared" si="9"/>
        <v>#REF!</v>
      </c>
      <c r="M49" s="6" t="e">
        <f t="shared" si="10"/>
        <v>#REF!</v>
      </c>
      <c r="N49" s="6" t="e">
        <f t="shared" si="11"/>
        <v>#REF!</v>
      </c>
      <c r="O49" s="6" t="e">
        <f t="shared" si="12"/>
        <v>#REF!</v>
      </c>
    </row>
    <row r="50" spans="1:15">
      <c r="A50" t="s">
        <v>54</v>
      </c>
      <c r="B50" s="6" t="e">
        <f>VLOOKUP(A50,#REF!,18,FALSE)</f>
        <v>#REF!</v>
      </c>
      <c r="C50" s="6" t="e">
        <f>VLOOKUP($A50,#REF!,30,FALSE)</f>
        <v>#REF!</v>
      </c>
      <c r="D50" s="6" t="e">
        <f>VLOOKUP($A50,#REF!,31,FALSE)</f>
        <v>#REF!</v>
      </c>
      <c r="E50" s="6" t="e">
        <f>VLOOKUP($A50,#REF!,32,FALSE)</f>
        <v>#REF!</v>
      </c>
      <c r="F50" s="6" t="e">
        <f>VLOOKUP($A50,#REF!,33,FALSE)</f>
        <v>#REF!</v>
      </c>
      <c r="G50" s="6" t="e">
        <f>VLOOKUP($A50,#REF!,34,FALSE)</f>
        <v>#REF!</v>
      </c>
      <c r="H50" s="6" t="e">
        <f>VLOOKUP($A50,#REF!,35,FALSE)</f>
        <v>#REF!</v>
      </c>
      <c r="J50" s="6" t="e">
        <f t="shared" si="7"/>
        <v>#REF!</v>
      </c>
      <c r="K50" s="6" t="e">
        <f t="shared" si="8"/>
        <v>#REF!</v>
      </c>
      <c r="L50" s="6" t="e">
        <f t="shared" si="9"/>
        <v>#REF!</v>
      </c>
      <c r="M50" s="6" t="e">
        <f t="shared" si="10"/>
        <v>#REF!</v>
      </c>
      <c r="N50" s="6" t="e">
        <f t="shared" si="11"/>
        <v>#REF!</v>
      </c>
      <c r="O50" s="6" t="e">
        <f t="shared" si="12"/>
        <v>#REF!</v>
      </c>
    </row>
    <row r="51" spans="1:15">
      <c r="A51" t="s">
        <v>55</v>
      </c>
      <c r="B51" s="6" t="e">
        <f>VLOOKUP(A51,#REF!,18,FALSE)</f>
        <v>#REF!</v>
      </c>
      <c r="C51" s="6" t="e">
        <f>VLOOKUP($A51,#REF!,30,FALSE)</f>
        <v>#REF!</v>
      </c>
      <c r="D51" s="6" t="e">
        <f>VLOOKUP($A51,#REF!,31,FALSE)</f>
        <v>#REF!</v>
      </c>
      <c r="E51" s="6" t="e">
        <f>VLOOKUP($A51,#REF!,32,FALSE)</f>
        <v>#REF!</v>
      </c>
      <c r="F51" s="6" t="e">
        <f>VLOOKUP($A51,#REF!,33,FALSE)</f>
        <v>#REF!</v>
      </c>
      <c r="G51" s="6" t="e">
        <f>VLOOKUP($A51,#REF!,34,FALSE)</f>
        <v>#REF!</v>
      </c>
      <c r="H51" s="6" t="e">
        <f>VLOOKUP($A51,#REF!,35,FALSE)</f>
        <v>#REF!</v>
      </c>
      <c r="J51" s="6" t="e">
        <f t="shared" si="7"/>
        <v>#REF!</v>
      </c>
      <c r="K51" s="6" t="e">
        <f t="shared" si="8"/>
        <v>#REF!</v>
      </c>
      <c r="L51" s="6" t="e">
        <f t="shared" si="9"/>
        <v>#REF!</v>
      </c>
      <c r="M51" s="6" t="e">
        <f t="shared" si="10"/>
        <v>#REF!</v>
      </c>
      <c r="N51" s="6" t="e">
        <f t="shared" si="11"/>
        <v>#REF!</v>
      </c>
      <c r="O51" s="6" t="e">
        <f t="shared" si="12"/>
        <v>#REF!</v>
      </c>
    </row>
    <row r="52" spans="1:15">
      <c r="A52" t="s">
        <v>56</v>
      </c>
      <c r="B52" s="6" t="e">
        <f>VLOOKUP(A52,#REF!,18,FALSE)</f>
        <v>#REF!</v>
      </c>
      <c r="C52" s="6" t="e">
        <f>VLOOKUP($A52,#REF!,30,FALSE)</f>
        <v>#REF!</v>
      </c>
      <c r="D52" s="6" t="e">
        <f>VLOOKUP($A52,#REF!,31,FALSE)</f>
        <v>#REF!</v>
      </c>
      <c r="E52" s="6" t="e">
        <f>VLOOKUP($A52,#REF!,32,FALSE)</f>
        <v>#REF!</v>
      </c>
      <c r="F52" s="6" t="e">
        <f>VLOOKUP($A52,#REF!,33,FALSE)</f>
        <v>#REF!</v>
      </c>
      <c r="G52" s="6" t="e">
        <f>VLOOKUP($A52,#REF!,34,FALSE)</f>
        <v>#REF!</v>
      </c>
      <c r="H52" s="6" t="e">
        <f>VLOOKUP($A52,#REF!,35,FALSE)</f>
        <v>#REF!</v>
      </c>
      <c r="J52" s="6" t="e">
        <f t="shared" si="7"/>
        <v>#REF!</v>
      </c>
      <c r="K52" s="6" t="e">
        <f t="shared" si="8"/>
        <v>#REF!</v>
      </c>
      <c r="L52" s="6" t="e">
        <f t="shared" si="9"/>
        <v>#REF!</v>
      </c>
      <c r="M52" s="6" t="e">
        <f t="shared" si="10"/>
        <v>#REF!</v>
      </c>
      <c r="N52" s="6" t="e">
        <f t="shared" si="11"/>
        <v>#REF!</v>
      </c>
      <c r="O52" s="6" t="e">
        <f t="shared" si="12"/>
        <v>#REF!</v>
      </c>
    </row>
    <row r="53" spans="1:15">
      <c r="A53" t="s">
        <v>57</v>
      </c>
      <c r="B53" s="6" t="e">
        <f>VLOOKUP(A53,#REF!,18,FALSE)</f>
        <v>#REF!</v>
      </c>
      <c r="C53" s="6" t="e">
        <f>VLOOKUP($A53,#REF!,30,FALSE)</f>
        <v>#REF!</v>
      </c>
      <c r="D53" s="6" t="e">
        <f>VLOOKUP($A53,#REF!,31,FALSE)</f>
        <v>#REF!</v>
      </c>
      <c r="E53" s="6" t="e">
        <f>VLOOKUP($A53,#REF!,32,FALSE)</f>
        <v>#REF!</v>
      </c>
      <c r="F53" s="6" t="e">
        <f>VLOOKUP($A53,#REF!,33,FALSE)</f>
        <v>#REF!</v>
      </c>
      <c r="G53" s="6" t="e">
        <f>VLOOKUP($A53,#REF!,34,FALSE)</f>
        <v>#REF!</v>
      </c>
      <c r="H53" s="6" t="e">
        <f>VLOOKUP($A53,#REF!,35,FALSE)</f>
        <v>#REF!</v>
      </c>
      <c r="J53" s="6" t="e">
        <f t="shared" si="7"/>
        <v>#REF!</v>
      </c>
      <c r="K53" s="6" t="e">
        <f t="shared" si="8"/>
        <v>#REF!</v>
      </c>
      <c r="L53" s="6" t="e">
        <f t="shared" si="9"/>
        <v>#REF!</v>
      </c>
      <c r="M53" s="6" t="e">
        <f t="shared" si="10"/>
        <v>#REF!</v>
      </c>
      <c r="N53" s="6" t="e">
        <f t="shared" si="11"/>
        <v>#REF!</v>
      </c>
      <c r="O53" s="6" t="e">
        <f t="shared" si="12"/>
        <v>#REF!</v>
      </c>
    </row>
    <row r="54" spans="1:15">
      <c r="A54" t="s">
        <v>58</v>
      </c>
      <c r="B54" s="6" t="e">
        <f>VLOOKUP(A54,#REF!,18,FALSE)</f>
        <v>#REF!</v>
      </c>
      <c r="C54" s="6" t="e">
        <f>VLOOKUP($A54,#REF!,30,FALSE)</f>
        <v>#REF!</v>
      </c>
      <c r="D54" s="6" t="e">
        <f>VLOOKUP($A54,#REF!,31,FALSE)</f>
        <v>#REF!</v>
      </c>
      <c r="E54" s="6" t="e">
        <f>VLOOKUP($A54,#REF!,32,FALSE)</f>
        <v>#REF!</v>
      </c>
      <c r="F54" s="6" t="e">
        <f>VLOOKUP($A54,#REF!,33,FALSE)</f>
        <v>#REF!</v>
      </c>
      <c r="G54" s="6" t="e">
        <f>VLOOKUP($A54,#REF!,34,FALSE)</f>
        <v>#REF!</v>
      </c>
      <c r="H54" s="6" t="e">
        <f>VLOOKUP($A54,#REF!,35,FALSE)</f>
        <v>#REF!</v>
      </c>
      <c r="J54" s="6" t="e">
        <f t="shared" si="7"/>
        <v>#REF!</v>
      </c>
      <c r="K54" s="6" t="e">
        <f t="shared" si="8"/>
        <v>#REF!</v>
      </c>
      <c r="L54" s="6" t="e">
        <f t="shared" si="9"/>
        <v>#REF!</v>
      </c>
      <c r="M54" s="6" t="e">
        <f t="shared" si="10"/>
        <v>#REF!</v>
      </c>
      <c r="N54" s="6" t="e">
        <f t="shared" si="11"/>
        <v>#REF!</v>
      </c>
      <c r="O54" s="6" t="e">
        <f t="shared" si="12"/>
        <v>#REF!</v>
      </c>
    </row>
    <row r="55" spans="1:15">
      <c r="A55" t="s">
        <v>59</v>
      </c>
      <c r="B55" s="6" t="e">
        <f>VLOOKUP(A55,#REF!,18,FALSE)</f>
        <v>#REF!</v>
      </c>
      <c r="C55" s="6" t="e">
        <f>VLOOKUP($A55,#REF!,30,FALSE)</f>
        <v>#REF!</v>
      </c>
      <c r="D55" s="6" t="e">
        <f>VLOOKUP($A55,#REF!,31,FALSE)</f>
        <v>#REF!</v>
      </c>
      <c r="E55" s="6" t="e">
        <f>VLOOKUP($A55,#REF!,32,FALSE)</f>
        <v>#REF!</v>
      </c>
      <c r="F55" s="6" t="e">
        <f>VLOOKUP($A55,#REF!,33,FALSE)</f>
        <v>#REF!</v>
      </c>
      <c r="G55" s="6" t="e">
        <f>VLOOKUP($A55,#REF!,34,FALSE)</f>
        <v>#REF!</v>
      </c>
      <c r="H55" s="6" t="e">
        <f>VLOOKUP($A55,#REF!,35,FALSE)</f>
        <v>#REF!</v>
      </c>
      <c r="J55" s="6" t="e">
        <f t="shared" si="7"/>
        <v>#REF!</v>
      </c>
      <c r="K55" s="6" t="e">
        <f t="shared" si="8"/>
        <v>#REF!</v>
      </c>
      <c r="L55" s="6" t="e">
        <f t="shared" si="9"/>
        <v>#REF!</v>
      </c>
      <c r="M55" s="6" t="e">
        <f t="shared" si="10"/>
        <v>#REF!</v>
      </c>
      <c r="N55" s="6" t="e">
        <f t="shared" si="11"/>
        <v>#REF!</v>
      </c>
      <c r="O55" s="6" t="e">
        <f t="shared" si="12"/>
        <v>#REF!</v>
      </c>
    </row>
    <row r="56" spans="1:15">
      <c r="A56" t="s">
        <v>60</v>
      </c>
      <c r="B56" s="6" t="e">
        <f>VLOOKUP(A56,#REF!,18,FALSE)</f>
        <v>#REF!</v>
      </c>
      <c r="C56" s="6" t="e">
        <f>VLOOKUP($A56,#REF!,30,FALSE)</f>
        <v>#REF!</v>
      </c>
      <c r="D56" s="6" t="e">
        <f>VLOOKUP($A56,#REF!,31,FALSE)</f>
        <v>#REF!</v>
      </c>
      <c r="E56" s="6" t="e">
        <f>VLOOKUP($A56,#REF!,32,FALSE)</f>
        <v>#REF!</v>
      </c>
      <c r="F56" s="6" t="e">
        <f>VLOOKUP($A56,#REF!,33,FALSE)</f>
        <v>#REF!</v>
      </c>
      <c r="G56" s="6" t="e">
        <f>VLOOKUP($A56,#REF!,34,FALSE)</f>
        <v>#REF!</v>
      </c>
      <c r="H56" s="6" t="e">
        <f>VLOOKUP($A56,#REF!,35,FALSE)</f>
        <v>#REF!</v>
      </c>
      <c r="J56" s="6" t="e">
        <f t="shared" si="7"/>
        <v>#REF!</v>
      </c>
      <c r="K56" s="6" t="e">
        <f t="shared" si="8"/>
        <v>#REF!</v>
      </c>
      <c r="L56" s="6" t="e">
        <f t="shared" si="9"/>
        <v>#REF!</v>
      </c>
      <c r="M56" s="6" t="e">
        <f t="shared" si="10"/>
        <v>#REF!</v>
      </c>
      <c r="N56" s="6" t="e">
        <f t="shared" si="11"/>
        <v>#REF!</v>
      </c>
      <c r="O56" s="6" t="e">
        <f t="shared" si="12"/>
        <v>#REF!</v>
      </c>
    </row>
  </sheetData>
  <sortState ref="A7:O56">
    <sortCondition descending="1" ref="H7:H56"/>
  </sortState>
  <mergeCells count="2">
    <mergeCell ref="B3:H3"/>
    <mergeCell ref="J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U23" sqref="U23"/>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30:D67"/>
  <sheetViews>
    <sheetView topLeftCell="A8" workbookViewId="0">
      <selection activeCell="N25" sqref="N25"/>
    </sheetView>
  </sheetViews>
  <sheetFormatPr defaultRowHeight="15"/>
  <cols>
    <col min="1" max="1" width="9.28515625" style="11" customWidth="1"/>
    <col min="2" max="2" width="23.28515625" style="11" customWidth="1"/>
    <col min="3" max="3" width="31" style="11" customWidth="1"/>
    <col min="4" max="4" width="13.7109375" style="11" bestFit="1" customWidth="1"/>
  </cols>
  <sheetData>
    <row r="30" spans="1:4" s="26" customFormat="1" ht="30">
      <c r="A30" s="27" t="s">
        <v>61</v>
      </c>
      <c r="B30" s="27" t="s">
        <v>62</v>
      </c>
      <c r="C30" s="27" t="s">
        <v>63</v>
      </c>
      <c r="D30" s="27" t="s">
        <v>64</v>
      </c>
    </row>
    <row r="31" spans="1:4">
      <c r="A31" s="28">
        <v>1979</v>
      </c>
      <c r="B31" s="29">
        <v>4222769</v>
      </c>
      <c r="C31" s="29">
        <v>3465254</v>
      </c>
      <c r="D31" s="30">
        <v>82.06117834056279</v>
      </c>
    </row>
    <row r="32" spans="1:4">
      <c r="A32" s="28">
        <v>1980</v>
      </c>
      <c r="B32" s="29">
        <v>5004244</v>
      </c>
      <c r="C32" s="29">
        <v>3665351.083333333</v>
      </c>
      <c r="D32" s="30">
        <v>73.244851436767135</v>
      </c>
    </row>
    <row r="33" spans="1:4">
      <c r="A33" s="28">
        <v>1981</v>
      </c>
      <c r="B33" s="29">
        <v>5375751</v>
      </c>
      <c r="C33" s="29">
        <v>3783479.3333333326</v>
      </c>
      <c r="D33" s="30">
        <v>70.380479552221303</v>
      </c>
    </row>
    <row r="34" spans="1:4">
      <c r="A34" s="28">
        <v>1982</v>
      </c>
      <c r="B34" s="29">
        <v>5912104</v>
      </c>
      <c r="C34" s="29">
        <v>3483890.5000000005</v>
      </c>
      <c r="D34" s="30">
        <v>58.928099032087403</v>
      </c>
    </row>
    <row r="35" spans="1:4">
      <c r="A35" s="28">
        <v>1983</v>
      </c>
      <c r="B35" s="29">
        <v>6115748</v>
      </c>
      <c r="C35" s="29">
        <v>3628417.7500000005</v>
      </c>
      <c r="D35" s="30">
        <v>59.32909187886748</v>
      </c>
    </row>
    <row r="36" spans="1:4">
      <c r="A36" s="28">
        <v>1984</v>
      </c>
      <c r="B36" s="29">
        <v>5895538</v>
      </c>
      <c r="C36" s="29">
        <v>3656254.75</v>
      </c>
      <c r="D36" s="30">
        <v>62.017321404764083</v>
      </c>
    </row>
    <row r="37" spans="1:4">
      <c r="A37" s="28">
        <v>1985</v>
      </c>
      <c r="B37" s="29">
        <v>5803139</v>
      </c>
      <c r="C37" s="29">
        <v>3644792.583333333</v>
      </c>
      <c r="D37" s="30">
        <v>62.807259714670508</v>
      </c>
    </row>
    <row r="38" spans="1:4">
      <c r="A38" s="28">
        <v>1986</v>
      </c>
      <c r="B38" s="29">
        <v>5793965</v>
      </c>
      <c r="C38" s="29">
        <v>3706304.1666666665</v>
      </c>
      <c r="D38" s="30">
        <v>63.96835615449293</v>
      </c>
    </row>
    <row r="39" spans="1:4">
      <c r="A39" s="28">
        <v>1987</v>
      </c>
      <c r="B39" s="29">
        <v>5720798</v>
      </c>
      <c r="C39" s="29">
        <v>3718936.5</v>
      </c>
      <c r="D39" s="30">
        <v>65.0073031769344</v>
      </c>
    </row>
    <row r="40" spans="1:4">
      <c r="A40" s="28">
        <v>1988</v>
      </c>
      <c r="B40" s="29">
        <v>5621366</v>
      </c>
      <c r="C40" s="29">
        <v>3690861.75</v>
      </c>
      <c r="D40" s="30">
        <v>65.657737816751307</v>
      </c>
    </row>
    <row r="41" spans="1:4">
      <c r="A41" s="28">
        <v>1989</v>
      </c>
      <c r="B41" s="29">
        <v>5576197</v>
      </c>
      <c r="C41" s="29">
        <v>3737851.333333333</v>
      </c>
      <c r="D41" s="30">
        <v>67.032268288464934</v>
      </c>
    </row>
    <row r="42" spans="1:4">
      <c r="A42" s="28">
        <v>1990</v>
      </c>
      <c r="B42" s="29">
        <v>6001065</v>
      </c>
      <c r="C42" s="29">
        <v>3994929.5000000005</v>
      </c>
      <c r="D42" s="30">
        <v>66.570342097611018</v>
      </c>
    </row>
    <row r="43" spans="1:4">
      <c r="A43" s="28">
        <v>1991</v>
      </c>
      <c r="B43" s="29">
        <v>6479558</v>
      </c>
      <c r="C43" s="29">
        <v>4433842.833333333</v>
      </c>
      <c r="D43" s="30">
        <v>68.42816799129406</v>
      </c>
    </row>
    <row r="44" spans="1:4">
      <c r="A44" s="28">
        <v>1992</v>
      </c>
      <c r="B44" s="29">
        <v>6830212</v>
      </c>
      <c r="C44" s="29">
        <v>4765408.5000000009</v>
      </c>
      <c r="D44" s="30">
        <v>69.769554737100421</v>
      </c>
    </row>
    <row r="45" spans="1:4">
      <c r="A45" s="28">
        <v>1993</v>
      </c>
      <c r="B45" s="29">
        <v>7113020</v>
      </c>
      <c r="C45" s="29">
        <v>4948774.333333334</v>
      </c>
      <c r="D45" s="30">
        <v>69.573462936043114</v>
      </c>
    </row>
    <row r="46" spans="1:4">
      <c r="A46" s="28">
        <v>1994</v>
      </c>
      <c r="B46" s="29">
        <v>6719944</v>
      </c>
      <c r="C46" s="29">
        <v>4971525.583333333</v>
      </c>
      <c r="D46" s="30">
        <v>73.981651980036332</v>
      </c>
    </row>
    <row r="47" spans="1:4">
      <c r="A47" s="28">
        <v>1995</v>
      </c>
      <c r="B47" s="29">
        <v>6231237</v>
      </c>
      <c r="C47" s="29">
        <v>4733664.6250000009</v>
      </c>
      <c r="D47" s="30">
        <v>75.966692086980487</v>
      </c>
    </row>
    <row r="48" spans="1:4">
      <c r="A48" s="28">
        <v>1996</v>
      </c>
      <c r="B48" s="29">
        <v>6400950</v>
      </c>
      <c r="C48" s="29">
        <v>4380430.416666667</v>
      </c>
      <c r="D48" s="30">
        <v>68.43406707858469</v>
      </c>
    </row>
    <row r="49" spans="1:4">
      <c r="A49" s="28">
        <v>1997</v>
      </c>
      <c r="B49" s="29">
        <v>6139036</v>
      </c>
      <c r="C49" s="29">
        <v>3689967.9999999981</v>
      </c>
      <c r="D49" s="30">
        <v>60.106635634650097</v>
      </c>
    </row>
    <row r="50" spans="1:4">
      <c r="A50" s="28">
        <v>1998</v>
      </c>
      <c r="B50" s="29">
        <v>5863530</v>
      </c>
      <c r="C50" s="29">
        <v>3006858.75</v>
      </c>
      <c r="D50" s="30">
        <v>51.280691835805392</v>
      </c>
    </row>
    <row r="51" spans="1:4">
      <c r="A51" s="28">
        <v>1999</v>
      </c>
      <c r="B51" s="29">
        <v>5423801</v>
      </c>
      <c r="C51" s="29">
        <v>2539155.25</v>
      </c>
      <c r="D51" s="30">
        <v>46.815051842794382</v>
      </c>
    </row>
    <row r="52" spans="1:4">
      <c r="A52" s="28">
        <v>2000</v>
      </c>
      <c r="B52" s="29">
        <v>5084259</v>
      </c>
      <c r="C52" s="29">
        <v>2268849.083333333</v>
      </c>
      <c r="D52" s="30">
        <v>44.624970587323212</v>
      </c>
    </row>
    <row r="53" spans="1:4">
      <c r="A53" s="28">
        <v>2001</v>
      </c>
      <c r="B53" s="29">
        <v>5310009</v>
      </c>
      <c r="C53" s="29">
        <v>2162291.0000000005</v>
      </c>
      <c r="D53" s="30">
        <v>40.721042092395706</v>
      </c>
    </row>
    <row r="54" spans="1:4">
      <c r="A54" s="28">
        <v>2002</v>
      </c>
      <c r="B54" s="29">
        <v>5559553</v>
      </c>
      <c r="C54" s="29">
        <v>2161727.3333333335</v>
      </c>
      <c r="D54" s="30">
        <v>38.883114044120695</v>
      </c>
    </row>
    <row r="55" spans="1:4">
      <c r="A55" s="28">
        <v>2003</v>
      </c>
      <c r="B55" s="29">
        <v>5961941</v>
      </c>
      <c r="C55" s="29">
        <v>2157687.666666667</v>
      </c>
      <c r="D55" s="30">
        <v>36.191026826106913</v>
      </c>
    </row>
    <row r="56" spans="1:4">
      <c r="A56" s="28">
        <v>2004</v>
      </c>
      <c r="B56" s="29">
        <v>6045240</v>
      </c>
      <c r="C56" s="29">
        <v>2132670.4166666674</v>
      </c>
      <c r="D56" s="30">
        <v>35.278507001651995</v>
      </c>
    </row>
    <row r="57" spans="1:4">
      <c r="A57" s="28">
        <v>2005</v>
      </c>
      <c r="B57" s="29">
        <v>5905536</v>
      </c>
      <c r="C57" s="29">
        <v>2042382.1666666665</v>
      </c>
      <c r="D57" s="30">
        <v>34.584196365353911</v>
      </c>
    </row>
    <row r="58" spans="1:4">
      <c r="A58" s="28">
        <v>2006</v>
      </c>
      <c r="B58" s="29">
        <v>6042035</v>
      </c>
      <c r="C58" s="29">
        <v>1902442.0833333335</v>
      </c>
      <c r="D58" s="30">
        <v>31.48677694408148</v>
      </c>
    </row>
    <row r="59" spans="1:4">
      <c r="A59" s="28">
        <v>2007</v>
      </c>
      <c r="B59" s="29">
        <v>6040484</v>
      </c>
      <c r="C59" s="29">
        <v>1765689.6658503709</v>
      </c>
      <c r="D59" s="30">
        <v>29.230930267348953</v>
      </c>
    </row>
    <row r="60" spans="1:4">
      <c r="A60" s="28">
        <v>2008</v>
      </c>
      <c r="B60" s="29">
        <v>6307155</v>
      </c>
      <c r="C60" s="29">
        <v>1744733.4166666667</v>
      </c>
      <c r="D60" s="30">
        <v>27.662764220423735</v>
      </c>
    </row>
    <row r="61" spans="1:4">
      <c r="A61" s="28">
        <v>2009</v>
      </c>
      <c r="B61" s="29">
        <v>6873910</v>
      </c>
      <c r="C61" s="29">
        <v>1884080.0833333333</v>
      </c>
      <c r="D61" s="30">
        <v>27.40914680776055</v>
      </c>
    </row>
    <row r="62" spans="1:4">
      <c r="A62" s="28">
        <v>2010</v>
      </c>
      <c r="B62" s="29">
        <v>7263611</v>
      </c>
      <c r="C62" s="29">
        <v>1979893.0833333333</v>
      </c>
      <c r="D62" s="30">
        <v>27.257697078399897</v>
      </c>
    </row>
    <row r="63" spans="1:4">
      <c r="A63" s="28">
        <v>2011</v>
      </c>
      <c r="B63" s="29">
        <v>7373605</v>
      </c>
      <c r="C63" s="29">
        <v>1963323.8333333333</v>
      </c>
      <c r="D63" s="30">
        <v>26.626376559814819</v>
      </c>
    </row>
    <row r="64" spans="1:4">
      <c r="A64" s="28">
        <v>2012</v>
      </c>
      <c r="B64" s="29">
        <v>7334766</v>
      </c>
      <c r="C64" s="29">
        <v>1847761.1666666667</v>
      </c>
      <c r="D64" s="30">
        <v>25.191821615940668</v>
      </c>
    </row>
    <row r="65" spans="1:4">
      <c r="A65" s="28">
        <v>2013</v>
      </c>
      <c r="B65" s="29">
        <v>6940399</v>
      </c>
      <c r="C65" s="29">
        <v>1747819.9166666667</v>
      </c>
      <c r="D65" s="30">
        <v>25.183277167013983</v>
      </c>
    </row>
    <row r="66" spans="1:4">
      <c r="A66" s="28">
        <v>2014</v>
      </c>
      <c r="B66" s="29">
        <v>7068068.96</v>
      </c>
      <c r="C66" s="29">
        <v>1643160.3333333333</v>
      </c>
      <c r="D66" s="30">
        <v>23.247655655772398</v>
      </c>
    </row>
    <row r="67" spans="1:4">
      <c r="A67" s="28">
        <v>2015</v>
      </c>
      <c r="B67" s="29">
        <v>6477753</v>
      </c>
      <c r="C67" s="29">
        <v>1502219.0038174777</v>
      </c>
      <c r="D67" s="30">
        <v>23.190433531773714</v>
      </c>
    </row>
  </sheetData>
  <autoFilter ref="A30: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3:AE76"/>
  <sheetViews>
    <sheetView workbookViewId="0">
      <selection activeCell="B24" sqref="B24"/>
    </sheetView>
  </sheetViews>
  <sheetFormatPr defaultRowHeight="15"/>
  <cols>
    <col min="1" max="1" width="10.140625" customWidth="1"/>
    <col min="2" max="2" width="23.28515625" customWidth="1"/>
    <col min="3" max="3" width="24.5703125" customWidth="1"/>
    <col min="4" max="4" width="23.28515625" customWidth="1"/>
  </cols>
  <sheetData>
    <row r="13" spans="11:11">
      <c r="K13" s="2"/>
    </row>
    <row r="23" spans="1:31" ht="15.75" thickBot="1"/>
    <row r="24" spans="1:31" ht="27.75" customHeight="1" thickBot="1">
      <c r="B24" s="16" t="s">
        <v>43</v>
      </c>
      <c r="C24" s="35" t="s">
        <v>65</v>
      </c>
      <c r="D24" s="36"/>
    </row>
    <row r="26" spans="1:31" ht="30">
      <c r="A26" s="18" t="s">
        <v>66</v>
      </c>
      <c r="B26" s="19" t="s">
        <v>67</v>
      </c>
      <c r="C26" s="19" t="s">
        <v>68</v>
      </c>
      <c r="D26" s="24" t="s">
        <v>69</v>
      </c>
      <c r="E26" s="17"/>
    </row>
    <row r="27" spans="1:31">
      <c r="A27" s="13" t="s">
        <v>70</v>
      </c>
      <c r="B27" s="23">
        <f>VLOOKUP($B$24,'TANF Cases (2 yr)'!$A$3:$AL$54,2,0)</f>
        <v>59649.25</v>
      </c>
      <c r="C27" s="21">
        <f>VLOOKUP($B$24,'Poverty (2 yr)'!$A$3:$AK$54,4,0)</f>
        <v>120880.5</v>
      </c>
      <c r="D27" s="22">
        <f>SUM(B27/C27)*100</f>
        <v>49.345634738440033</v>
      </c>
      <c r="AA27">
        <v>18</v>
      </c>
      <c r="AB27">
        <v>21</v>
      </c>
      <c r="AC27">
        <v>18</v>
      </c>
      <c r="AE27" t="s">
        <v>43</v>
      </c>
    </row>
    <row r="28" spans="1:31">
      <c r="A28" s="13" t="s">
        <v>71</v>
      </c>
      <c r="B28" s="23">
        <f>VLOOKUP($B$24,'TANF Cases (2 yr)'!$A$3:$AL$54,3,0)</f>
        <v>62005.458333333336</v>
      </c>
      <c r="C28" s="21">
        <f>VLOOKUP($B$24,'Poverty (2 yr)'!$A$3:$AK$54,5,0)</f>
        <v>119615</v>
      </c>
      <c r="D28" s="22">
        <f t="shared" ref="D28:D63" si="0">SUM(B28/C28)*100</f>
        <v>51.83752734467528</v>
      </c>
      <c r="AA28">
        <v>19</v>
      </c>
      <c r="AB28">
        <v>22</v>
      </c>
      <c r="AC28">
        <v>19</v>
      </c>
      <c r="AE28" t="s">
        <v>30</v>
      </c>
    </row>
    <row r="29" spans="1:31">
      <c r="A29" s="13" t="s">
        <v>72</v>
      </c>
      <c r="B29" s="23">
        <f>VLOOKUP($B$24,'TANF Cases (2 yr)'!$A$3:$AL$54,4,0)</f>
        <v>61477.791666666672</v>
      </c>
      <c r="C29" s="21">
        <f>VLOOKUP($B$24,'Poverty (2 yr)'!$A$3:$AK$54,6,0)</f>
        <v>130094.5</v>
      </c>
      <c r="D29" s="22">
        <f t="shared" si="0"/>
        <v>47.256257310391042</v>
      </c>
      <c r="AA29">
        <v>20</v>
      </c>
      <c r="AB29">
        <v>23</v>
      </c>
      <c r="AC29">
        <v>20</v>
      </c>
      <c r="AE29" t="s">
        <v>52</v>
      </c>
    </row>
    <row r="30" spans="1:31">
      <c r="A30" s="13" t="s">
        <v>73</v>
      </c>
      <c r="B30" s="23">
        <f>VLOOKUP($B$24,'TANF Cases (2 yr)'!$A$3:$AL$54,5,0)</f>
        <v>57298.041666666672</v>
      </c>
      <c r="C30" s="21">
        <f>VLOOKUP($B$24,'Poverty (2 yr)'!$A$3:$AK$54,7,0)</f>
        <v>140585.5</v>
      </c>
      <c r="D30" s="22">
        <f t="shared" si="0"/>
        <v>40.75672218448323</v>
      </c>
      <c r="AA30">
        <v>21</v>
      </c>
      <c r="AB30">
        <v>24</v>
      </c>
      <c r="AC30">
        <v>21</v>
      </c>
      <c r="AE30" t="s">
        <v>56</v>
      </c>
    </row>
    <row r="31" spans="1:31">
      <c r="A31" s="13" t="s">
        <v>74</v>
      </c>
      <c r="B31" s="23">
        <f>VLOOKUP($B$24,'TANF Cases (2 yr)'!$A$3:$AL$54,6,0)</f>
        <v>54888.458333333336</v>
      </c>
      <c r="C31" s="21">
        <f>VLOOKUP($B$24,'Poverty (2 yr)'!$A$3:$AK$54,8,0)</f>
        <v>138376.5</v>
      </c>
      <c r="D31" s="22">
        <f t="shared" si="0"/>
        <v>39.666025902760467</v>
      </c>
      <c r="AA31">
        <v>22</v>
      </c>
      <c r="AB31">
        <v>25</v>
      </c>
      <c r="AC31">
        <v>22</v>
      </c>
      <c r="AE31" t="s">
        <v>11</v>
      </c>
    </row>
    <row r="32" spans="1:31">
      <c r="A32" s="13" t="s">
        <v>75</v>
      </c>
      <c r="B32" s="23">
        <f>VLOOKUP($B$24,'TANF Cases (2 yr)'!$A$3:$AL$54,7,0)</f>
        <v>54783.375</v>
      </c>
      <c r="C32" s="21">
        <f>VLOOKUP($B$24,'Poverty (2 yr)'!$A$3:$AK$54,9,0)</f>
        <v>128608</v>
      </c>
      <c r="D32" s="22">
        <f t="shared" si="0"/>
        <v>42.597175136849962</v>
      </c>
      <c r="AA32">
        <v>23</v>
      </c>
      <c r="AB32">
        <v>26</v>
      </c>
      <c r="AC32">
        <v>23</v>
      </c>
      <c r="AE32" t="s">
        <v>41</v>
      </c>
    </row>
    <row r="33" spans="1:31">
      <c r="A33" s="13" t="s">
        <v>76</v>
      </c>
      <c r="B33" s="23">
        <f>VLOOKUP($B$24,'TANF Cases (2 yr)'!$A$3:$AL$54,8,0)</f>
        <v>53128.416666666664</v>
      </c>
      <c r="C33" s="21">
        <f>VLOOKUP($B$24,'Poverty (2 yr)'!$A$3:$AK$54,13, 0)</f>
        <v>150301.5</v>
      </c>
      <c r="D33" s="22">
        <f t="shared" si="0"/>
        <v>35.347895175142405</v>
      </c>
      <c r="AA33">
        <v>24</v>
      </c>
      <c r="AB33">
        <v>27</v>
      </c>
      <c r="AC33">
        <v>24</v>
      </c>
      <c r="AE33" t="s">
        <v>24</v>
      </c>
    </row>
    <row r="34" spans="1:31">
      <c r="A34" s="13" t="s">
        <v>77</v>
      </c>
      <c r="B34" s="23">
        <f>VLOOKUP($B$24,'TANF Cases (2 yr)'!$A$3:$AL$54,9,0)</f>
        <v>50513.916666666664</v>
      </c>
      <c r="C34" s="21">
        <f>VLOOKUP($B$24,'Poverty (2 yr)'!$A$3:$AK$54,11,0)</f>
        <v>167587.5</v>
      </c>
      <c r="D34" s="22">
        <f t="shared" si="0"/>
        <v>30.141816464036197</v>
      </c>
      <c r="AA34">
        <v>25</v>
      </c>
      <c r="AB34">
        <v>28</v>
      </c>
      <c r="AC34">
        <v>25</v>
      </c>
      <c r="AE34" t="s">
        <v>28</v>
      </c>
    </row>
    <row r="35" spans="1:31">
      <c r="A35" s="13" t="s">
        <v>78</v>
      </c>
      <c r="B35" s="23">
        <f>VLOOKUP($B$24,'TANF Cases (2 yr)'!$A$3:$AL$54,10,0)</f>
        <v>48023.208333333328</v>
      </c>
      <c r="C35" s="21">
        <f>VLOOKUP($B$24,'Poverty (2 yr)'!$A$3:$AK$54,12,0)</f>
        <v>163475</v>
      </c>
      <c r="D35" s="22">
        <f t="shared" si="0"/>
        <v>29.376484681653665</v>
      </c>
      <c r="AA35">
        <v>26</v>
      </c>
      <c r="AB35">
        <v>29</v>
      </c>
      <c r="AC35">
        <v>26</v>
      </c>
      <c r="AE35" t="s">
        <v>48</v>
      </c>
    </row>
    <row r="36" spans="1:31">
      <c r="A36" s="13" t="s">
        <v>79</v>
      </c>
      <c r="B36" s="23">
        <f>VLOOKUP($B$24,'TANF Cases (2 yr)'!$A$3:$AL$54,11,0)</f>
        <v>45948.541666666672</v>
      </c>
      <c r="C36" s="21">
        <f>VLOOKUP($B$24,'Poverty (2 yr)'!$A$3:$AK$54,13,0)</f>
        <v>150301.5</v>
      </c>
      <c r="D36" s="22">
        <f t="shared" si="0"/>
        <v>30.570913574825713</v>
      </c>
      <c r="AA36">
        <v>27</v>
      </c>
      <c r="AB36">
        <v>30</v>
      </c>
      <c r="AC36">
        <v>27</v>
      </c>
      <c r="AE36" t="s">
        <v>55</v>
      </c>
    </row>
    <row r="37" spans="1:31">
      <c r="A37" s="13" t="s">
        <v>80</v>
      </c>
      <c r="B37" s="23">
        <f>VLOOKUP($B$24,'TANF Cases (2 yr)'!$A$3:$AL$54,12,0)</f>
        <v>45043.5</v>
      </c>
      <c r="C37" s="21">
        <f>VLOOKUP($B$24,'Poverty (2 yr)'!$A$3:$AK$54,14,0)</f>
        <v>133306</v>
      </c>
      <c r="D37" s="22">
        <f t="shared" si="0"/>
        <v>33.78955185813092</v>
      </c>
      <c r="AA37">
        <v>28</v>
      </c>
      <c r="AB37">
        <v>31</v>
      </c>
      <c r="AC37">
        <v>28</v>
      </c>
      <c r="AE37" t="s">
        <v>16</v>
      </c>
    </row>
    <row r="38" spans="1:31">
      <c r="A38" s="13" t="s">
        <v>81</v>
      </c>
      <c r="B38" s="23">
        <f>VLOOKUP($B$24,'TANF Cases (2 yr)'!$A$3:$AL$54,13,0)</f>
        <v>45228.25</v>
      </c>
      <c r="C38" s="21">
        <f>VLOOKUP($B$24,'Poverty (2 yr)'!$A$3:$AK$54,15,0)</f>
        <v>121613</v>
      </c>
      <c r="D38" s="22">
        <f t="shared" si="0"/>
        <v>37.190308601876445</v>
      </c>
      <c r="AA38">
        <v>29</v>
      </c>
      <c r="AB38">
        <v>32</v>
      </c>
      <c r="AC38">
        <v>29</v>
      </c>
      <c r="AE38" t="s">
        <v>59</v>
      </c>
    </row>
    <row r="39" spans="1:31">
      <c r="A39" s="13" t="s">
        <v>82</v>
      </c>
      <c r="B39" s="23">
        <f>VLOOKUP($B$24,'TANF Cases (2 yr)'!$A$3:$AL$54,14,0)</f>
        <v>46991.416666666672</v>
      </c>
      <c r="C39" s="21">
        <f>VLOOKUP($B$24,'Poverty (2 yr)'!$A$3:$AK$54,16,0)</f>
        <v>133876</v>
      </c>
      <c r="D39" s="22">
        <f t="shared" si="0"/>
        <v>35.10070264025417</v>
      </c>
      <c r="AA39">
        <v>30</v>
      </c>
      <c r="AB39">
        <v>33</v>
      </c>
      <c r="AC39">
        <v>30</v>
      </c>
      <c r="AE39" t="s">
        <v>44</v>
      </c>
    </row>
    <row r="40" spans="1:31">
      <c r="A40" s="13" t="s">
        <v>83</v>
      </c>
      <c r="B40" s="23">
        <f>VLOOKUP($B$24,'TANF Cases (2 yr)'!$A$3:$AL$54,15,0)</f>
        <v>49722.291666666672</v>
      </c>
      <c r="C40" s="21">
        <f>VLOOKUP($B$24,'Poverty (2 yr)'!$A$3:$AK$54,17,0)</f>
        <v>140321</v>
      </c>
      <c r="D40" s="22">
        <f t="shared" si="0"/>
        <v>35.434675969146937</v>
      </c>
      <c r="AA40">
        <v>31</v>
      </c>
      <c r="AB40">
        <v>34</v>
      </c>
      <c r="AC40">
        <v>31</v>
      </c>
      <c r="AE40" t="s">
        <v>51</v>
      </c>
    </row>
    <row r="41" spans="1:31">
      <c r="A41" s="13" t="s">
        <v>84</v>
      </c>
      <c r="B41" s="23">
        <f>VLOOKUP($B$24,'TANF Cases (2 yr)'!$A$3:$AL$54,16,0)</f>
        <v>51276.541666666672</v>
      </c>
      <c r="C41" s="21">
        <f>VLOOKUP($B$24,'Poverty (2 yr)'!$A$3:$AK$54,18,0)</f>
        <v>134165.5</v>
      </c>
      <c r="D41" s="22">
        <f t="shared" si="0"/>
        <v>38.218872710694384</v>
      </c>
      <c r="AA41">
        <v>32</v>
      </c>
      <c r="AB41">
        <v>35</v>
      </c>
      <c r="AC41">
        <v>32</v>
      </c>
      <c r="AE41" t="s">
        <v>22</v>
      </c>
    </row>
    <row r="42" spans="1:31">
      <c r="A42" s="13" t="s">
        <v>85</v>
      </c>
      <c r="B42" s="23">
        <f>VLOOKUP($B$24,'TANF Cases (2 yr)'!$A$3:$AL$54,17,0)</f>
        <v>50549</v>
      </c>
      <c r="C42" s="21">
        <f>VLOOKUP($B$24,'Poverty (2 yr)'!$A$3:$AK$54,19,0)</f>
        <v>127762</v>
      </c>
      <c r="D42" s="22">
        <f t="shared" si="0"/>
        <v>39.564972370501401</v>
      </c>
      <c r="AA42">
        <v>33</v>
      </c>
      <c r="AB42">
        <v>36</v>
      </c>
      <c r="AC42">
        <v>33</v>
      </c>
      <c r="AE42" t="s">
        <v>42</v>
      </c>
    </row>
    <row r="43" spans="1:31">
      <c r="A43" s="13" t="s">
        <v>3</v>
      </c>
      <c r="B43" s="23">
        <f>VLOOKUP($B$24,'TANF Cases (2 yr)'!$A$3:$AL$54,18,0)</f>
        <v>47236.375</v>
      </c>
      <c r="C43" s="21">
        <f>VLOOKUP($B$24,'Poverty (2 yr)'!$A$3:$AK$54,20,0)</f>
        <v>137794.5</v>
      </c>
      <c r="D43" s="22">
        <f t="shared" si="0"/>
        <v>34.280305092002941</v>
      </c>
      <c r="AA43">
        <v>34</v>
      </c>
      <c r="AB43">
        <v>37</v>
      </c>
      <c r="AC43">
        <v>34</v>
      </c>
      <c r="AE43" t="s">
        <v>36</v>
      </c>
    </row>
    <row r="44" spans="1:31">
      <c r="A44" s="13" t="s">
        <v>86</v>
      </c>
      <c r="B44" s="23">
        <f>VLOOKUP($B$24,'TANF Cases (2 yr)'!$A$3:$AL$54,19,0)</f>
        <v>43098.791666666672</v>
      </c>
      <c r="C44" s="21">
        <f>VLOOKUP($B$24,'Poverty (2 yr)'!$A$3:$AK$54,21,0)</f>
        <v>132675</v>
      </c>
      <c r="D44" s="22">
        <f t="shared" si="0"/>
        <v>32.484485899126945</v>
      </c>
      <c r="AA44">
        <v>35</v>
      </c>
      <c r="AB44">
        <v>38</v>
      </c>
      <c r="AC44">
        <v>35</v>
      </c>
      <c r="AE44" t="s">
        <v>57</v>
      </c>
    </row>
    <row r="45" spans="1:31">
      <c r="A45" s="13" t="s">
        <v>87</v>
      </c>
      <c r="B45" s="23">
        <f>VLOOKUP($B$24,'TANF Cases (2 yr)'!$A$3:$AL$54,20,0)</f>
        <v>36124.75</v>
      </c>
      <c r="C45" s="21">
        <f>VLOOKUP($B$24,'Poverty (2 yr)'!$A$3:$AK$54,22,0)</f>
        <v>118946</v>
      </c>
      <c r="D45" s="22">
        <f t="shared" si="0"/>
        <v>30.370714441847564</v>
      </c>
      <c r="AA45">
        <v>36</v>
      </c>
      <c r="AB45">
        <v>39</v>
      </c>
      <c r="AC45">
        <v>36</v>
      </c>
      <c r="AE45" t="s">
        <v>12</v>
      </c>
    </row>
    <row r="46" spans="1:31">
      <c r="A46" s="13" t="s">
        <v>88</v>
      </c>
      <c r="B46" s="23">
        <f>VLOOKUP($B$24,'TANF Cases (2 yr)'!$A$3:$AL$54,21,0)</f>
        <v>26676.75</v>
      </c>
      <c r="C46" s="21">
        <f>VLOOKUP($B$24,'Poverty (2 yr)'!$A$3:$AK$54,23,0)</f>
        <v>114729.5</v>
      </c>
      <c r="D46" s="22">
        <f t="shared" si="0"/>
        <v>23.251866346493273</v>
      </c>
      <c r="AA46">
        <v>37</v>
      </c>
      <c r="AB46">
        <v>40</v>
      </c>
      <c r="AC46">
        <v>37</v>
      </c>
      <c r="AE46" t="s">
        <v>20</v>
      </c>
    </row>
    <row r="47" spans="1:31">
      <c r="A47" s="13" t="s">
        <v>89</v>
      </c>
      <c r="B47" s="23">
        <f>VLOOKUP($B$24,'TANF Cases (2 yr)'!$A$3:$AL$54,22,0)</f>
        <v>21134</v>
      </c>
      <c r="C47" s="21">
        <f>VLOOKUP($B$24,'Poverty (2 yr)'!$A$3:$AK$54,24,0)</f>
        <v>113369.5</v>
      </c>
      <c r="D47" s="22">
        <f t="shared" si="0"/>
        <v>18.641698163968261</v>
      </c>
      <c r="AE47" t="s">
        <v>15</v>
      </c>
    </row>
    <row r="48" spans="1:31">
      <c r="A48" s="13" t="s">
        <v>90</v>
      </c>
      <c r="B48" s="23">
        <f>VLOOKUP($B$24,'TANF Cases (2 yr)'!$A$3:$AL$54,23,0)</f>
        <v>19452.375</v>
      </c>
      <c r="C48" s="21">
        <f>VLOOKUP($B$24,'Poverty (2 yr)'!$A$3:$AK$54,25,0)</f>
        <v>107949</v>
      </c>
      <c r="D48" s="22">
        <f t="shared" si="0"/>
        <v>18.01996776255454</v>
      </c>
      <c r="AE48" t="s">
        <v>27</v>
      </c>
    </row>
    <row r="49" spans="1:31">
      <c r="A49" s="13" t="s">
        <v>91</v>
      </c>
      <c r="B49" s="23">
        <f>VLOOKUP($B$24,'TANF Cases (2 yr)'!$A$3:$AL$54,24,0)</f>
        <v>18774.625</v>
      </c>
      <c r="C49" s="21">
        <f>VLOOKUP($B$24,'Poverty (2 yr)'!$A$3:$AK$54,26,0)</f>
        <v>108883.5</v>
      </c>
      <c r="D49" s="22">
        <f t="shared" si="0"/>
        <v>17.242855896439774</v>
      </c>
      <c r="AE49" t="s">
        <v>17</v>
      </c>
    </row>
    <row r="50" spans="1:31">
      <c r="A50" s="13" t="s">
        <v>92</v>
      </c>
      <c r="B50" s="23">
        <f>VLOOKUP($B$24,'TANF Cases (2 yr)'!$A$3:$AL$54,25,0)</f>
        <v>18337.458333333336</v>
      </c>
      <c r="C50" s="21">
        <f>VLOOKUP($B$24,'Poverty (2 yr)'!$A$3:$AK$54,27,0)</f>
        <v>116304</v>
      </c>
      <c r="D50" s="22">
        <f t="shared" si="0"/>
        <v>15.766833757509058</v>
      </c>
      <c r="Z50" t="s">
        <v>93</v>
      </c>
      <c r="AE50" t="s">
        <v>49</v>
      </c>
    </row>
    <row r="51" spans="1:31">
      <c r="A51" s="13" t="s">
        <v>94</v>
      </c>
      <c r="B51" s="23">
        <f>VLOOKUP($B$24,'TANF Cases (2 yr)'!$A$3:$AL$54,26,0)</f>
        <v>18788.416666666664</v>
      </c>
      <c r="C51" s="21">
        <f>VLOOKUP($B$24,'Poverty (2 yr)'!$A$3:$AK$54,28,0)</f>
        <v>121419</v>
      </c>
      <c r="D51" s="22">
        <f t="shared" si="0"/>
        <v>15.47403344342044</v>
      </c>
      <c r="AE51" t="s">
        <v>29</v>
      </c>
    </row>
    <row r="52" spans="1:31">
      <c r="A52" s="13" t="s">
        <v>95</v>
      </c>
      <c r="B52" s="23">
        <f>VLOOKUP($B$24,'TANF Cases (2 yr)'!$A$3:$AL$54,27,0)</f>
        <v>19511.041666666664</v>
      </c>
      <c r="C52" s="21">
        <f>VLOOKUP($B$24,'Poverty (2 yr)'!$A$3:$AK$54,29,0)</f>
        <v>134615.5</v>
      </c>
      <c r="D52" s="22">
        <f t="shared" si="0"/>
        <v>14.493904243320172</v>
      </c>
      <c r="AE52" t="s">
        <v>46</v>
      </c>
    </row>
    <row r="53" spans="1:31">
      <c r="A53" s="13" t="s">
        <v>96</v>
      </c>
      <c r="B53" s="23">
        <f>VLOOKUP($B$24,'TANF Cases (2 yr)'!$A$3:$AL$54,28,0)</f>
        <v>19928.875</v>
      </c>
      <c r="C53" s="21">
        <f>VLOOKUP($B$24,'Poverty (2 yr)'!$A$3:$AK$54,30,0)</f>
        <v>125638</v>
      </c>
      <c r="D53" s="22">
        <f t="shared" si="0"/>
        <v>15.862139639281109</v>
      </c>
      <c r="AE53" t="s">
        <v>35</v>
      </c>
    </row>
    <row r="54" spans="1:31">
      <c r="A54" s="13" t="s">
        <v>97</v>
      </c>
      <c r="B54" s="23">
        <f>VLOOKUP($B$24,'TANF Cases (2 yr)'!$A$3:$AL$54,29,0)</f>
        <v>19800.541666666664</v>
      </c>
      <c r="C54" s="21">
        <f>VLOOKUP($B$24,'Poverty (2 yr)'!$A$3:$AK$54,31,0)</f>
        <v>115679</v>
      </c>
      <c r="D54" s="22">
        <f t="shared" si="0"/>
        <v>17.116798785143946</v>
      </c>
      <c r="AE54" t="s">
        <v>40</v>
      </c>
    </row>
    <row r="55" spans="1:31">
      <c r="A55" s="13" t="s">
        <v>4</v>
      </c>
      <c r="B55" s="23">
        <f>VLOOKUP($B$24,'TANF Cases (2 yr)'!$A$3:$AL$54,30,0)</f>
        <v>18898</v>
      </c>
      <c r="C55" s="21">
        <f>VLOOKUP($B$24,'Poverty (2 yr)'!$A$3:$AK$54,32,0)</f>
        <v>120260</v>
      </c>
      <c r="D55" s="22">
        <f t="shared" si="0"/>
        <v>15.714285714285714</v>
      </c>
      <c r="AE55" t="s">
        <v>19</v>
      </c>
    </row>
    <row r="56" spans="1:31">
      <c r="A56" s="13" t="s">
        <v>5</v>
      </c>
      <c r="B56" s="23">
        <f>VLOOKUP($B$24,'TANF Cases (2 yr)'!$A$3:$AL$54,31,0)</f>
        <v>18162.125</v>
      </c>
      <c r="C56" s="21">
        <f>VLOOKUP($B$24,'Poverty (2 yr)'!$A$3:$AK$54,33,0)</f>
        <v>123119</v>
      </c>
      <c r="D56" s="22">
        <f t="shared" si="0"/>
        <v>14.751683330761296</v>
      </c>
      <c r="AE56" t="s">
        <v>34</v>
      </c>
    </row>
    <row r="57" spans="1:31">
      <c r="A57" s="13" t="s">
        <v>6</v>
      </c>
      <c r="B57" s="23">
        <f>VLOOKUP($B$24,'TANF Cases (2 yr)'!$A$3:$AL$54,32,0)</f>
        <v>18625.958333333332</v>
      </c>
      <c r="C57" s="21">
        <f>VLOOKUP($B$24,'Poverty (2 yr)'!$A$3:$AK$54,34,0)</f>
        <v>120864.5</v>
      </c>
      <c r="D57" s="22">
        <f t="shared" si="0"/>
        <v>15.410611331973683</v>
      </c>
      <c r="AE57" t="s">
        <v>33</v>
      </c>
    </row>
    <row r="58" spans="1:31">
      <c r="A58" s="13" t="s">
        <v>7</v>
      </c>
      <c r="B58" s="23">
        <f>VLOOKUP($B$24,'TANF Cases (2 yr)'!$A$3:$AL$54,33,0)</f>
        <v>20864.75</v>
      </c>
      <c r="C58" s="21">
        <f>VLOOKUP($B$24,'Poverty (2 yr)'!$A$3:$AK$54,35,0)</f>
        <v>123412</v>
      </c>
      <c r="D58" s="22">
        <f t="shared" si="0"/>
        <v>16.906581207662139</v>
      </c>
      <c r="AE58" t="s">
        <v>21</v>
      </c>
    </row>
    <row r="59" spans="1:31">
      <c r="A59" s="13" t="s">
        <v>8</v>
      </c>
      <c r="B59" s="23">
        <f>VLOOKUP($B$24,'TANF Cases (2 yr)'!$A$3:$AL$54,34,0)</f>
        <v>22861.083333333336</v>
      </c>
      <c r="C59" s="21">
        <f>VLOOKUP($B$24,'Poverty (2 yr)'!$A$3:$AK$54,36,0)</f>
        <v>128381</v>
      </c>
      <c r="D59" s="22">
        <f t="shared" si="0"/>
        <v>17.807217059637594</v>
      </c>
      <c r="AE59" t="s">
        <v>53</v>
      </c>
    </row>
    <row r="60" spans="1:31">
      <c r="A60" s="13" t="s">
        <v>9</v>
      </c>
      <c r="B60" s="23">
        <f>VLOOKUP($B$24,'TANF Cases (2 yr)'!$A$3:$AL$54,35,0)</f>
        <v>22321.708333333336</v>
      </c>
      <c r="C60" s="21">
        <f>VLOOKUP($B$24,'Poverty (2 yr)'!$A$3:$AK$54,37,0)</f>
        <v>135242</v>
      </c>
      <c r="D60" s="22">
        <f t="shared" si="0"/>
        <v>16.505012003174556</v>
      </c>
      <c r="AE60" t="s">
        <v>45</v>
      </c>
    </row>
    <row r="61" spans="1:31">
      <c r="A61" s="13" t="s">
        <v>98</v>
      </c>
      <c r="B61" s="23">
        <f>VLOOKUP($B$24,'TANF Cases (2 yr)'!$A$3:$AL$54,36,0)</f>
        <v>20324.583333333336</v>
      </c>
      <c r="C61" s="21">
        <f>VLOOKUP($B$24,'Poverty (2 yr)'!$A$3:$AN$54,38,0)</f>
        <v>148935.5</v>
      </c>
      <c r="D61" s="22">
        <f t="shared" si="0"/>
        <v>13.646567361934084</v>
      </c>
      <c r="AE61" t="s">
        <v>26</v>
      </c>
    </row>
    <row r="62" spans="1:31">
      <c r="A62" s="13" t="s">
        <v>99</v>
      </c>
      <c r="B62" s="23">
        <f>VLOOKUP($B$24,'TANF Cases (2 yr)'!$A$3:$AL$54,37,0)</f>
        <v>17876.25</v>
      </c>
      <c r="C62" s="21">
        <f>VLOOKUP($B$24,'Poverty (2 yr)'!$A$3:$AN$54,39,0)</f>
        <v>151369.5</v>
      </c>
      <c r="D62" s="22">
        <f t="shared" si="0"/>
        <v>11.809677643118329</v>
      </c>
      <c r="AE62" t="s">
        <v>54</v>
      </c>
    </row>
    <row r="63" spans="1:31">
      <c r="A63" s="20" t="s">
        <v>100</v>
      </c>
      <c r="B63" s="23">
        <f>VLOOKUP($B$24,'TANF Cases (2 yr)'!$A$3:$AL$54,38,0)</f>
        <v>14735.708333333332</v>
      </c>
      <c r="C63" s="21">
        <f>VLOOKUP($B$24,'Poverty (2 yr)'!$A$3:$AN$54,40,0)</f>
        <v>129819.5</v>
      </c>
      <c r="D63" s="22">
        <f t="shared" si="0"/>
        <v>11.35092057305207</v>
      </c>
      <c r="AE63" t="s">
        <v>14</v>
      </c>
    </row>
    <row r="64" spans="1:31">
      <c r="AE64" t="s">
        <v>23</v>
      </c>
    </row>
    <row r="65" spans="1:31">
      <c r="A65" t="s">
        <v>101</v>
      </c>
      <c r="AE65" t="s">
        <v>32</v>
      </c>
    </row>
    <row r="66" spans="1:31">
      <c r="AE66" t="s">
        <v>47</v>
      </c>
    </row>
    <row r="67" spans="1:31">
      <c r="AE67" t="s">
        <v>39</v>
      </c>
    </row>
    <row r="68" spans="1:31">
      <c r="AE68" t="s">
        <v>25</v>
      </c>
    </row>
    <row r="69" spans="1:31">
      <c r="AE69" t="s">
        <v>58</v>
      </c>
    </row>
    <row r="70" spans="1:31">
      <c r="AE70" t="s">
        <v>50</v>
      </c>
    </row>
    <row r="71" spans="1:31">
      <c r="AE71" t="s">
        <v>13</v>
      </c>
    </row>
    <row r="72" spans="1:31">
      <c r="AE72" t="s">
        <v>31</v>
      </c>
    </row>
    <row r="73" spans="1:31">
      <c r="AE73" t="s">
        <v>18</v>
      </c>
    </row>
    <row r="74" spans="1:31">
      <c r="AE74" t="s">
        <v>37</v>
      </c>
    </row>
    <row r="75" spans="1:31">
      <c r="AE75" t="s">
        <v>38</v>
      </c>
    </row>
    <row r="76" spans="1:31">
      <c r="AE76" t="s">
        <v>60</v>
      </c>
    </row>
  </sheetData>
  <mergeCells count="1">
    <mergeCell ref="C24:D2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'TANF Cases (2 yr)'!$A$3:$A$52</xm:f>
          </x14:formula1>
          <xm:sqref>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6:D56"/>
  <sheetViews>
    <sheetView workbookViewId="0">
      <selection activeCell="B27" sqref="B27"/>
    </sheetView>
  </sheetViews>
  <sheetFormatPr defaultRowHeight="15"/>
  <cols>
    <col min="1" max="1" width="10.85546875" style="25" customWidth="1"/>
    <col min="2" max="3" width="23.7109375" style="25" customWidth="1"/>
    <col min="4" max="4" width="25.85546875" style="25" customWidth="1"/>
    <col min="5" max="16384" width="9.140625" style="25"/>
  </cols>
  <sheetData>
    <row r="26" spans="1:4" ht="15.75" thickBot="1"/>
    <row r="27" spans="1:4" ht="19.5" thickBot="1">
      <c r="B27" s="16" t="s">
        <v>43</v>
      </c>
      <c r="C27" s="35" t="s">
        <v>65</v>
      </c>
      <c r="D27" s="36"/>
    </row>
    <row r="30" spans="1:4" ht="30">
      <c r="A30" s="18" t="s">
        <v>66</v>
      </c>
      <c r="B30" s="19" t="s">
        <v>67</v>
      </c>
      <c r="C30" s="19" t="s">
        <v>68</v>
      </c>
      <c r="D30" s="24" t="s">
        <v>102</v>
      </c>
    </row>
    <row r="31" spans="1:4">
      <c r="A31" s="31" t="s">
        <v>83</v>
      </c>
      <c r="B31" s="23">
        <f>VLOOKUP($B$27,'TANF Cases (2 yr)'!$A$3:$AL$54,15,0)</f>
        <v>49722.291666666672</v>
      </c>
      <c r="C31" s="21">
        <f>VLOOKUP($B$27,'Poverty (2 yr)'!$A$3:$AK$54,17,0)</f>
        <v>140321</v>
      </c>
      <c r="D31" s="33">
        <f>VLOOKUP($B$27,'Deep Poverty (2 yr)'!$A$2:$Y$53,2,0)</f>
        <v>58918</v>
      </c>
    </row>
    <row r="32" spans="1:4">
      <c r="A32" s="31" t="s">
        <v>84</v>
      </c>
      <c r="B32" s="23">
        <f>VLOOKUP($B$27,'TANF Cases (2 yr)'!$A$3:$AL$54,16,0)</f>
        <v>51276.541666666672</v>
      </c>
      <c r="C32" s="21">
        <f>VLOOKUP($B$27,'Poverty (2 yr)'!$A$3:$AK$54,18,0)</f>
        <v>134165.5</v>
      </c>
      <c r="D32" s="33">
        <f>VLOOKUP($B$27,'Deep Poverty (2 yr)'!$A$2:$Y$53,3,0)</f>
        <v>55707</v>
      </c>
    </row>
    <row r="33" spans="1:4">
      <c r="A33" s="31" t="s">
        <v>85</v>
      </c>
      <c r="B33" s="23">
        <f>VLOOKUP($B$27,'TANF Cases (2 yr)'!$A$3:$AL$54,17,0)</f>
        <v>50549</v>
      </c>
      <c r="C33" s="21">
        <f>VLOOKUP($B$27,'Poverty (2 yr)'!$A$3:$AK$54,19,0)</f>
        <v>127762</v>
      </c>
      <c r="D33" s="33">
        <f>VLOOKUP($B$27,'Deep Poverty (2 yr)'!$A$2:$Y$53,4,0)</f>
        <v>55214</v>
      </c>
    </row>
    <row r="34" spans="1:4">
      <c r="A34" s="31" t="s">
        <v>3</v>
      </c>
      <c r="B34" s="23">
        <f>VLOOKUP($B$27,'TANF Cases (2 yr)'!$A$3:$AL$54,18,0)</f>
        <v>47236.375</v>
      </c>
      <c r="C34" s="21">
        <f>VLOOKUP($B$27,'Poverty (2 yr)'!$A$3:$AK$54,20,0)</f>
        <v>137794.5</v>
      </c>
      <c r="D34" s="33">
        <f>VLOOKUP($B$27,'Deep Poverty (2 yr)'!$A$2:$Y$53,5,0)</f>
        <v>61245.5</v>
      </c>
    </row>
    <row r="35" spans="1:4">
      <c r="A35" s="31" t="s">
        <v>86</v>
      </c>
      <c r="B35" s="23">
        <f>VLOOKUP($B$27,'TANF Cases (2 yr)'!$A$3:$AL$54,19,0)</f>
        <v>43098.791666666672</v>
      </c>
      <c r="C35" s="21">
        <f>VLOOKUP($B$27,'Poverty (2 yr)'!$A$3:$AK$54,21,0)</f>
        <v>132675</v>
      </c>
      <c r="D35" s="33">
        <f>VLOOKUP($B$27,'Deep Poverty (2 yr)'!$A$2:$Y$53,6,0)</f>
        <v>61801.5</v>
      </c>
    </row>
    <row r="36" spans="1:4">
      <c r="A36" s="31" t="s">
        <v>87</v>
      </c>
      <c r="B36" s="23">
        <f>VLOOKUP($B$27,'TANF Cases (2 yr)'!$A$3:$AL$54,20,0)</f>
        <v>36124.75</v>
      </c>
      <c r="C36" s="21">
        <f>VLOOKUP($B$27,'Poverty (2 yr)'!$A$3:$AK$54,22,0)</f>
        <v>118946</v>
      </c>
      <c r="D36" s="33">
        <f>VLOOKUP($B$27,'Deep Poverty (2 yr)'!$A$2:$Y$53,7,0)</f>
        <v>60708.5</v>
      </c>
    </row>
    <row r="37" spans="1:4">
      <c r="A37" s="31" t="s">
        <v>88</v>
      </c>
      <c r="B37" s="23">
        <f>VLOOKUP($B$27,'TANF Cases (2 yr)'!$A$3:$AL$54,21,0)</f>
        <v>26676.75</v>
      </c>
      <c r="C37" s="21">
        <f>VLOOKUP($B$27,'Poverty (2 yr)'!$A$3:$AK$54,23,0)</f>
        <v>114729.5</v>
      </c>
      <c r="D37" s="33">
        <f>VLOOKUP($B$27,'Deep Poverty (2 yr)'!$A$2:$Y$53,8,0)</f>
        <v>56043.5</v>
      </c>
    </row>
    <row r="38" spans="1:4">
      <c r="A38" s="31" t="s">
        <v>89</v>
      </c>
      <c r="B38" s="23">
        <f>VLOOKUP($B$27,'TANF Cases (2 yr)'!$A$3:$AL$54,22,0)</f>
        <v>21134</v>
      </c>
      <c r="C38" s="21">
        <f>VLOOKUP($B$27,'Poverty (2 yr)'!$A$3:$AK$54,24,0)</f>
        <v>113369.5</v>
      </c>
      <c r="D38" s="33">
        <f>VLOOKUP($B$27,'Deep Poverty (2 yr)'!$A$2:$Y$53,9,0)</f>
        <v>50708</v>
      </c>
    </row>
    <row r="39" spans="1:4">
      <c r="A39" s="31" t="s">
        <v>90</v>
      </c>
      <c r="B39" s="23">
        <f>VLOOKUP($B$27,'TANF Cases (2 yr)'!$A$3:$AL$54,23,0)</f>
        <v>19452.375</v>
      </c>
      <c r="C39" s="21">
        <f>VLOOKUP($B$27,'Poverty (2 yr)'!$A$3:$AK$54,25,0)</f>
        <v>107949</v>
      </c>
      <c r="D39" s="33">
        <f>VLOOKUP($B$27,'Deep Poverty (2 yr)'!$A$2:$Y$53,10,0)</f>
        <v>46707</v>
      </c>
    </row>
    <row r="40" spans="1:4">
      <c r="A40" s="31" t="s">
        <v>91</v>
      </c>
      <c r="B40" s="23">
        <f>VLOOKUP($B$27,'TANF Cases (2 yr)'!$A$3:$AL$54,24,0)</f>
        <v>18774.625</v>
      </c>
      <c r="C40" s="21">
        <f>VLOOKUP($B$27,'Poverty (2 yr)'!$A$3:$AK$54,26,0)</f>
        <v>108883.5</v>
      </c>
      <c r="D40" s="33">
        <f>VLOOKUP($B$27,'Deep Poverty (2 yr)'!$A$2:$Y$53,11,0)</f>
        <v>39217.5</v>
      </c>
    </row>
    <row r="41" spans="1:4">
      <c r="A41" s="31" t="s">
        <v>92</v>
      </c>
      <c r="B41" s="23">
        <f>VLOOKUP($B$27,'TANF Cases (2 yr)'!$A$3:$AL$54,25,0)</f>
        <v>18337.458333333336</v>
      </c>
      <c r="C41" s="21">
        <f>VLOOKUP($B$27,'Poverty (2 yr)'!$A$3:$AK$54,27,0)</f>
        <v>116304</v>
      </c>
      <c r="D41" s="33">
        <f>VLOOKUP($B$27,'Deep Poverty (2 yr)'!$A$2:$Y$53,12,0)</f>
        <v>40507.5</v>
      </c>
    </row>
    <row r="42" spans="1:4">
      <c r="A42" s="31" t="s">
        <v>94</v>
      </c>
      <c r="B42" s="23">
        <f>VLOOKUP($B$27,'TANF Cases (2 yr)'!$A$3:$AL$54,26,0)</f>
        <v>18788.416666666664</v>
      </c>
      <c r="C42" s="21">
        <f>VLOOKUP($B$27,'Poverty (2 yr)'!$A$3:$AK$54,28,0)</f>
        <v>121419</v>
      </c>
      <c r="D42" s="33">
        <f>VLOOKUP($B$27,'Deep Poverty (2 yr)'!$A$2:$Y$53,13,0)</f>
        <v>49529</v>
      </c>
    </row>
    <row r="43" spans="1:4">
      <c r="A43" s="31" t="s">
        <v>95</v>
      </c>
      <c r="B43" s="23">
        <f>VLOOKUP($B$27,'TANF Cases (2 yr)'!$A$3:$AL$54,27,0)</f>
        <v>19511.041666666664</v>
      </c>
      <c r="C43" s="21">
        <f>VLOOKUP($B$27,'Poverty (2 yr)'!$A$3:$AK$54,29,0)</f>
        <v>134615.5</v>
      </c>
      <c r="D43" s="33">
        <f>VLOOKUP($B$27,'Deep Poverty (2 yr)'!$A$2:$Y$53,14,0)</f>
        <v>54046</v>
      </c>
    </row>
    <row r="44" spans="1:4">
      <c r="A44" s="31" t="s">
        <v>96</v>
      </c>
      <c r="B44" s="23">
        <f>VLOOKUP($B$27,'TANF Cases (2 yr)'!$A$3:$AL$54,28,0)</f>
        <v>19928.875</v>
      </c>
      <c r="C44" s="21">
        <f>VLOOKUP($B$27,'Poverty (2 yr)'!$A$3:$AK$54,30,0)</f>
        <v>125638</v>
      </c>
      <c r="D44" s="33">
        <f>VLOOKUP($B$27,'Deep Poverty (2 yr)'!$A$2:$Y$53,15,0)</f>
        <v>45578.5</v>
      </c>
    </row>
    <row r="45" spans="1:4">
      <c r="A45" s="31" t="s">
        <v>97</v>
      </c>
      <c r="B45" s="23">
        <f>VLOOKUP($B$27,'TANF Cases (2 yr)'!$A$3:$AL$54,29,0)</f>
        <v>19800.541666666664</v>
      </c>
      <c r="C45" s="21">
        <f>VLOOKUP($B$27,'Poverty (2 yr)'!$A$3:$AK$54,31,0)</f>
        <v>115679</v>
      </c>
      <c r="D45" s="33">
        <f>VLOOKUP($B$27,'Deep Poverty (2 yr)'!$A$2:$Y$53,16,0)</f>
        <v>50043</v>
      </c>
    </row>
    <row r="46" spans="1:4">
      <c r="A46" s="31" t="s">
        <v>4</v>
      </c>
      <c r="B46" s="23">
        <f>VLOOKUP($B$27,'TANF Cases (2 yr)'!$A$3:$AL$54,30,0)</f>
        <v>18898</v>
      </c>
      <c r="C46" s="21">
        <f>VLOOKUP($B$27,'Poverty (2 yr)'!$A$3:$AK$54,32,0)</f>
        <v>120260</v>
      </c>
      <c r="D46" s="33">
        <f>VLOOKUP($B$27,'Deep Poverty (2 yr)'!$A$2:$Y$53,17,0)</f>
        <v>59142</v>
      </c>
    </row>
    <row r="47" spans="1:4">
      <c r="A47" s="31" t="s">
        <v>5</v>
      </c>
      <c r="B47" s="23">
        <f>VLOOKUP($B$27,'TANF Cases (2 yr)'!$A$3:$AL$54,31,0)</f>
        <v>18162.125</v>
      </c>
      <c r="C47" s="21">
        <f>VLOOKUP($B$27,'Poverty (2 yr)'!$A$3:$AK$54,33,0)</f>
        <v>123119</v>
      </c>
      <c r="D47" s="33">
        <f>VLOOKUP($B$27,'Deep Poverty (2 yr)'!$A$2:$Y$53,18,0)</f>
        <v>53458</v>
      </c>
    </row>
    <row r="48" spans="1:4">
      <c r="A48" s="31" t="s">
        <v>6</v>
      </c>
      <c r="B48" s="23">
        <f>VLOOKUP($B$27,'TANF Cases (2 yr)'!$A$3:$AL$54,32,0)</f>
        <v>18625.958333333332</v>
      </c>
      <c r="C48" s="21">
        <f>VLOOKUP($B$27,'Poverty (2 yr)'!$A$3:$AK$54,34,0)</f>
        <v>120864.5</v>
      </c>
      <c r="D48" s="33">
        <f>VLOOKUP($B$27,'Deep Poverty (2 yr)'!$A$2:$Y$53,19,0)</f>
        <v>46737.5</v>
      </c>
    </row>
    <row r="49" spans="1:4">
      <c r="A49" s="31" t="s">
        <v>7</v>
      </c>
      <c r="B49" s="23">
        <f>VLOOKUP($B$27,'TANF Cases (2 yr)'!$A$3:$AL$54,33,0)</f>
        <v>20864.75</v>
      </c>
      <c r="C49" s="21">
        <f>VLOOKUP($B$27,'Poverty (2 yr)'!$A$3:$AK$54,35,0)</f>
        <v>123412</v>
      </c>
      <c r="D49" s="33">
        <f>VLOOKUP($B$27,'Deep Poverty (2 yr)'!$A$2:$Y$53,20,0)</f>
        <v>42424</v>
      </c>
    </row>
    <row r="50" spans="1:4">
      <c r="A50" s="31" t="s">
        <v>8</v>
      </c>
      <c r="B50" s="23">
        <f>VLOOKUP($B$27,'TANF Cases (2 yr)'!$A$3:$AL$54,34,0)</f>
        <v>22861.083333333336</v>
      </c>
      <c r="C50" s="21">
        <f>VLOOKUP($B$27,'Poverty (2 yr)'!$A$3:$AK$54,36,0)</f>
        <v>128381</v>
      </c>
      <c r="D50" s="33">
        <f>VLOOKUP($B$27,'Deep Poverty (2 yr)'!$A$2:$Y$53,21,0)</f>
        <v>50090.5</v>
      </c>
    </row>
    <row r="51" spans="1:4">
      <c r="A51" s="31" t="s">
        <v>9</v>
      </c>
      <c r="B51" s="23">
        <f>VLOOKUP($B$27,'TANF Cases (2 yr)'!$A$3:$AL$54,35,0)</f>
        <v>22321.708333333336</v>
      </c>
      <c r="C51" s="21">
        <f>VLOOKUP($B$27,'Poverty (2 yr)'!$A$3:$AK$54,37,0)</f>
        <v>135242</v>
      </c>
      <c r="D51" s="33">
        <f>VLOOKUP($B$27,'Deep Poverty (2 yr)'!$A$2:$Y$53,22,0)</f>
        <v>67637.5</v>
      </c>
    </row>
    <row r="52" spans="1:4">
      <c r="A52" s="31" t="s">
        <v>98</v>
      </c>
      <c r="B52" s="23">
        <f>VLOOKUP($B$27,'TANF Cases (2 yr)'!$A$3:$AL$54,36,0)</f>
        <v>20324.583333333336</v>
      </c>
      <c r="C52" s="21">
        <f>VLOOKUP($B$27,'Poverty (2 yr)'!$A$3:$AN$54,38,0)</f>
        <v>148935.5</v>
      </c>
      <c r="D52" s="33">
        <f>VLOOKUP($B$27,'Deep Poverty (2 yr)'!$A$2:$Y$53,23,0)</f>
        <v>74141.5</v>
      </c>
    </row>
    <row r="53" spans="1:4">
      <c r="A53" s="31" t="s">
        <v>99</v>
      </c>
      <c r="B53" s="23">
        <f>VLOOKUP($B$27,'TANF Cases (2 yr)'!$A$3:$AL$54,37,0)</f>
        <v>17876.25</v>
      </c>
      <c r="C53" s="21">
        <f>VLOOKUP($B$27,'Poverty (2 yr)'!$A$3:$AN$54,39,0)</f>
        <v>151369.5</v>
      </c>
      <c r="D53" s="33">
        <f>VLOOKUP($B$27,'Deep Poverty (2 yr)'!$A$2:$Y$53,24,0)</f>
        <v>63659.5</v>
      </c>
    </row>
    <row r="54" spans="1:4">
      <c r="A54" s="32" t="s">
        <v>100</v>
      </c>
      <c r="B54" s="23">
        <f>VLOOKUP($B$27,'TANF Cases (2 yr)'!$A$3:$AL$54,38,0)</f>
        <v>14735.708333333332</v>
      </c>
      <c r="C54" s="21">
        <f>VLOOKUP($B$27,'Poverty (2 yr)'!$A$3:$AN$54,40,0)</f>
        <v>129819.5</v>
      </c>
      <c r="D54" s="33">
        <f>VLOOKUP($B$27,'Deep Poverty (2 yr)'!$A$2:$Y$53,25,0)</f>
        <v>48217.5</v>
      </c>
    </row>
    <row r="56" spans="1:4">
      <c r="A56" t="s">
        <v>101</v>
      </c>
    </row>
  </sheetData>
  <mergeCells count="1">
    <mergeCell ref="C27:D2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'TANF Cases (2 yr)'!$A$3:$A$52</xm:f>
          </x14:formula1>
          <xm:sqref>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T54"/>
  <sheetViews>
    <sheetView workbookViewId="0">
      <pane xSplit="1" ySplit="2" topLeftCell="R3" activePane="bottomRight" state="frozen"/>
      <selection pane="topRight" activeCell="B1" sqref="B1"/>
      <selection pane="bottomLeft" activeCell="A4" sqref="A4"/>
      <selection pane="bottomRight" activeCell="V8" sqref="V8"/>
    </sheetView>
  </sheetViews>
  <sheetFormatPr defaultRowHeight="15"/>
  <cols>
    <col min="1" max="1" width="18.7109375" bestFit="1" customWidth="1"/>
    <col min="42" max="42" width="6.5703125" bestFit="1" customWidth="1"/>
  </cols>
  <sheetData>
    <row r="1" spans="1:46" ht="18.75">
      <c r="A1" s="36" t="s">
        <v>103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6">
      <c r="B2" t="s">
        <v>104</v>
      </c>
      <c r="C2" t="s">
        <v>105</v>
      </c>
      <c r="D2" t="s">
        <v>70</v>
      </c>
      <c r="E2" t="s">
        <v>71</v>
      </c>
      <c r="F2" t="s">
        <v>72</v>
      </c>
      <c r="G2" t="s">
        <v>73</v>
      </c>
      <c r="H2" t="s">
        <v>74</v>
      </c>
      <c r="I2" t="s">
        <v>75</v>
      </c>
      <c r="J2" t="s">
        <v>76</v>
      </c>
      <c r="K2" t="s">
        <v>77</v>
      </c>
      <c r="L2" t="s">
        <v>78</v>
      </c>
      <c r="M2" t="s">
        <v>79</v>
      </c>
      <c r="N2" t="s">
        <v>80</v>
      </c>
      <c r="O2" t="s">
        <v>81</v>
      </c>
      <c r="P2" t="s">
        <v>82</v>
      </c>
      <c r="Q2" t="s">
        <v>83</v>
      </c>
      <c r="R2" t="s">
        <v>84</v>
      </c>
      <c r="S2" t="s">
        <v>85</v>
      </c>
      <c r="T2" t="s">
        <v>3</v>
      </c>
      <c r="U2" t="s">
        <v>86</v>
      </c>
      <c r="V2" t="s">
        <v>87</v>
      </c>
      <c r="W2" t="s">
        <v>88</v>
      </c>
      <c r="X2" t="s">
        <v>89</v>
      </c>
      <c r="Y2" t="s">
        <v>90</v>
      </c>
      <c r="Z2" t="s">
        <v>91</v>
      </c>
      <c r="AA2" t="s">
        <v>92</v>
      </c>
      <c r="AB2" t="s">
        <v>94</v>
      </c>
      <c r="AC2" t="s">
        <v>95</v>
      </c>
      <c r="AD2" t="s">
        <v>96</v>
      </c>
      <c r="AE2" s="14" t="s">
        <v>97</v>
      </c>
      <c r="AF2" t="s">
        <v>4</v>
      </c>
      <c r="AG2" t="s">
        <v>5</v>
      </c>
      <c r="AH2" t="s">
        <v>6</v>
      </c>
      <c r="AI2" t="s">
        <v>7</v>
      </c>
      <c r="AJ2" t="s">
        <v>8</v>
      </c>
      <c r="AK2" t="s">
        <v>9</v>
      </c>
      <c r="AL2" t="s">
        <v>98</v>
      </c>
      <c r="AM2" t="s">
        <v>99</v>
      </c>
      <c r="AN2" t="s">
        <v>100</v>
      </c>
    </row>
    <row r="3" spans="1:46">
      <c r="A3" t="s">
        <v>43</v>
      </c>
      <c r="B3" s="1">
        <v>111683</v>
      </c>
      <c r="C3" s="1">
        <v>119665.5</v>
      </c>
      <c r="D3" s="1">
        <v>120880.5</v>
      </c>
      <c r="E3" s="1">
        <v>119615</v>
      </c>
      <c r="F3" s="1">
        <v>130094.5</v>
      </c>
      <c r="G3" s="1">
        <v>140585.5</v>
      </c>
      <c r="H3" s="1">
        <v>138376.5</v>
      </c>
      <c r="I3" s="1">
        <v>128608</v>
      </c>
      <c r="J3" s="1">
        <v>140220.5</v>
      </c>
      <c r="K3" s="1">
        <v>167587.5</v>
      </c>
      <c r="L3" s="1">
        <v>163475</v>
      </c>
      <c r="M3" s="1">
        <v>150301.5</v>
      </c>
      <c r="N3" s="1">
        <v>133306</v>
      </c>
      <c r="O3" s="1">
        <v>121613</v>
      </c>
      <c r="P3" s="1">
        <v>133876</v>
      </c>
      <c r="Q3" s="1">
        <v>140321</v>
      </c>
      <c r="R3" s="1">
        <v>134165.5</v>
      </c>
      <c r="S3" s="1">
        <v>127762</v>
      </c>
      <c r="T3" s="1">
        <v>137794.5</v>
      </c>
      <c r="U3" s="1">
        <v>132675</v>
      </c>
      <c r="V3" s="1">
        <v>118946</v>
      </c>
      <c r="W3" s="1">
        <v>114729.5</v>
      </c>
      <c r="X3" s="1">
        <v>113369.5</v>
      </c>
      <c r="Y3" s="1">
        <v>107949</v>
      </c>
      <c r="Z3" s="1">
        <v>108883.5</v>
      </c>
      <c r="AA3" s="1">
        <v>116304</v>
      </c>
      <c r="AB3" s="1">
        <v>121419</v>
      </c>
      <c r="AC3" s="1">
        <v>134615.5</v>
      </c>
      <c r="AD3" s="1">
        <v>125638</v>
      </c>
      <c r="AE3" s="1">
        <v>115679</v>
      </c>
      <c r="AF3" s="1">
        <v>120260</v>
      </c>
      <c r="AG3" s="1">
        <v>123119</v>
      </c>
      <c r="AH3" s="1">
        <v>120864.5</v>
      </c>
      <c r="AI3" s="1">
        <v>123412</v>
      </c>
      <c r="AJ3" s="1">
        <v>128381</v>
      </c>
      <c r="AK3" s="1">
        <v>135242</v>
      </c>
      <c r="AL3" s="1">
        <v>148935.5</v>
      </c>
      <c r="AM3" s="1">
        <v>151369.5</v>
      </c>
      <c r="AN3" s="1">
        <v>129819.5</v>
      </c>
      <c r="AO3" s="1"/>
      <c r="AP3" s="1"/>
      <c r="AQ3" s="1"/>
      <c r="AR3" s="15"/>
      <c r="AT3" s="1"/>
    </row>
    <row r="4" spans="1:46">
      <c r="A4" t="s">
        <v>30</v>
      </c>
      <c r="B4" s="1">
        <v>4114.5</v>
      </c>
      <c r="C4" s="1">
        <v>4197.5</v>
      </c>
      <c r="D4" s="1">
        <v>7143.5</v>
      </c>
      <c r="E4" s="1">
        <v>8249.5</v>
      </c>
      <c r="F4" s="1">
        <v>6949.5</v>
      </c>
      <c r="G4" s="1">
        <v>7562</v>
      </c>
      <c r="H4" s="1">
        <v>9696</v>
      </c>
      <c r="I4" s="1">
        <v>9434.5</v>
      </c>
      <c r="J4" s="1">
        <v>7448</v>
      </c>
      <c r="K4" s="1">
        <v>8317.5</v>
      </c>
      <c r="L4" s="1">
        <v>10050.5</v>
      </c>
      <c r="M4" s="1">
        <v>9792</v>
      </c>
      <c r="N4" s="1">
        <v>9575</v>
      </c>
      <c r="O4" s="1">
        <v>10776.5</v>
      </c>
      <c r="P4" s="1">
        <v>10483.5</v>
      </c>
      <c r="Q4" s="1">
        <v>9978.5</v>
      </c>
      <c r="R4" s="1">
        <v>10151.5</v>
      </c>
      <c r="S4" s="1">
        <v>10514.5</v>
      </c>
      <c r="T4" s="1">
        <v>9739.5</v>
      </c>
      <c r="U4" s="1">
        <v>9338</v>
      </c>
      <c r="V4" s="1">
        <v>9661</v>
      </c>
      <c r="W4" s="1">
        <v>9849.5</v>
      </c>
      <c r="X4" s="1">
        <v>8728</v>
      </c>
      <c r="Y4" s="1">
        <v>7495.5</v>
      </c>
      <c r="Z4" s="1">
        <v>9398</v>
      </c>
      <c r="AA4" s="1">
        <v>10268.5</v>
      </c>
      <c r="AB4" s="1">
        <v>8944</v>
      </c>
      <c r="AC4" s="1">
        <v>8715.5</v>
      </c>
      <c r="AD4" s="1">
        <v>10991.5</v>
      </c>
      <c r="AE4" s="1">
        <v>11864.5</v>
      </c>
      <c r="AF4" s="1">
        <v>9578.5</v>
      </c>
      <c r="AG4" s="1">
        <v>7693</v>
      </c>
      <c r="AH4" s="1">
        <v>10161</v>
      </c>
      <c r="AI4" s="1">
        <v>12834.5</v>
      </c>
      <c r="AJ4" s="1">
        <v>13339.5</v>
      </c>
      <c r="AK4" s="1">
        <v>13335.5</v>
      </c>
      <c r="AL4" s="1">
        <v>12487.5</v>
      </c>
      <c r="AM4" s="1">
        <v>12265.5</v>
      </c>
      <c r="AN4" s="1">
        <v>10915</v>
      </c>
      <c r="AR4" s="15"/>
      <c r="AT4" s="1"/>
    </row>
    <row r="5" spans="1:46">
      <c r="A5" t="s">
        <v>52</v>
      </c>
      <c r="B5" s="1">
        <v>43124</v>
      </c>
      <c r="C5" s="1">
        <v>31603.5</v>
      </c>
      <c r="D5" s="1">
        <v>33761.5</v>
      </c>
      <c r="E5" s="1">
        <v>47665</v>
      </c>
      <c r="F5" s="1">
        <v>50524</v>
      </c>
      <c r="G5" s="1">
        <v>51515.5</v>
      </c>
      <c r="H5" s="1">
        <v>63332.5</v>
      </c>
      <c r="I5" s="1">
        <v>82471</v>
      </c>
      <c r="J5" s="1">
        <v>73105.5</v>
      </c>
      <c r="K5" s="1">
        <v>68080.5</v>
      </c>
      <c r="L5" s="1">
        <v>76927</v>
      </c>
      <c r="M5" s="1">
        <v>74960.5</v>
      </c>
      <c r="N5" s="1">
        <v>85449</v>
      </c>
      <c r="O5" s="1">
        <v>84306</v>
      </c>
      <c r="P5" s="1">
        <v>78505.5</v>
      </c>
      <c r="Q5" s="1">
        <v>87917</v>
      </c>
      <c r="R5" s="1">
        <v>105941</v>
      </c>
      <c r="S5" s="1">
        <v>119985.5</v>
      </c>
      <c r="T5" s="1">
        <v>127310</v>
      </c>
      <c r="U5" s="1">
        <v>153388</v>
      </c>
      <c r="V5" s="1">
        <v>161001</v>
      </c>
      <c r="W5" s="1">
        <v>148088</v>
      </c>
      <c r="X5" s="1">
        <v>127000</v>
      </c>
      <c r="Y5" s="1">
        <v>104533</v>
      </c>
      <c r="Z5" s="1">
        <v>118544</v>
      </c>
      <c r="AA5" s="1">
        <v>133079</v>
      </c>
      <c r="AB5" s="1">
        <v>133588</v>
      </c>
      <c r="AC5" s="1">
        <v>143053</v>
      </c>
      <c r="AD5" s="1">
        <v>155889.5</v>
      </c>
      <c r="AE5" s="1">
        <v>149422</v>
      </c>
      <c r="AF5" s="1">
        <v>148278.5</v>
      </c>
      <c r="AG5" s="1">
        <v>169722.5</v>
      </c>
      <c r="AH5" s="1">
        <v>192862.5</v>
      </c>
      <c r="AI5" s="1">
        <v>191910</v>
      </c>
      <c r="AJ5" s="1">
        <v>172619</v>
      </c>
      <c r="AK5" s="1">
        <v>176721.5</v>
      </c>
      <c r="AL5" s="1">
        <v>185579</v>
      </c>
      <c r="AM5" s="1">
        <v>193663.5</v>
      </c>
      <c r="AN5" s="1">
        <v>185299</v>
      </c>
      <c r="AR5" s="15"/>
      <c r="AT5" s="1"/>
    </row>
    <row r="6" spans="1:46">
      <c r="A6" t="s">
        <v>56</v>
      </c>
      <c r="B6" s="1">
        <v>64369.5</v>
      </c>
      <c r="C6" s="1">
        <v>68368.5</v>
      </c>
      <c r="D6" s="1">
        <v>75059.5</v>
      </c>
      <c r="E6" s="1">
        <v>79306</v>
      </c>
      <c r="F6" s="1">
        <v>82373.5</v>
      </c>
      <c r="G6" s="1">
        <v>81389</v>
      </c>
      <c r="H6" s="1">
        <v>70728</v>
      </c>
      <c r="I6" s="1">
        <v>82773</v>
      </c>
      <c r="J6" s="1">
        <v>91239</v>
      </c>
      <c r="K6" s="1">
        <v>82749</v>
      </c>
      <c r="L6" s="1">
        <v>87995.5</v>
      </c>
      <c r="M6" s="1">
        <v>90277</v>
      </c>
      <c r="N6" s="1">
        <v>80032.5</v>
      </c>
      <c r="O6" s="1">
        <v>68453.5</v>
      </c>
      <c r="P6" s="1">
        <v>67411.5</v>
      </c>
      <c r="Q6" s="1">
        <v>75761</v>
      </c>
      <c r="R6" s="1">
        <v>78217.5</v>
      </c>
      <c r="S6" s="1">
        <v>66083.5</v>
      </c>
      <c r="T6" s="1">
        <v>62401.5</v>
      </c>
      <c r="U6" s="1">
        <v>70527.5</v>
      </c>
      <c r="V6" s="1">
        <v>79302</v>
      </c>
      <c r="W6" s="1">
        <v>70488.5</v>
      </c>
      <c r="X6" s="1">
        <v>62092.5</v>
      </c>
      <c r="Y6" s="1">
        <v>69300</v>
      </c>
      <c r="Z6" s="1">
        <v>79389</v>
      </c>
      <c r="AA6" s="1">
        <v>91506</v>
      </c>
      <c r="AB6" s="1">
        <v>91648</v>
      </c>
      <c r="AC6" s="1">
        <v>80806</v>
      </c>
      <c r="AD6" s="1">
        <v>67747.5</v>
      </c>
      <c r="AE6" s="1">
        <v>74685.5</v>
      </c>
      <c r="AF6" s="1">
        <v>81401</v>
      </c>
      <c r="AG6" s="1">
        <v>78583</v>
      </c>
      <c r="AH6" s="1">
        <v>84832.5</v>
      </c>
      <c r="AI6" s="1">
        <v>77088.5</v>
      </c>
      <c r="AJ6" s="1">
        <v>76778.5</v>
      </c>
      <c r="AK6" s="1">
        <v>99234</v>
      </c>
      <c r="AL6" s="1">
        <v>92493.5</v>
      </c>
      <c r="AM6" s="1">
        <v>84090.5</v>
      </c>
      <c r="AN6" s="1">
        <v>84261.5</v>
      </c>
      <c r="AR6" s="15"/>
      <c r="AT6" s="1"/>
    </row>
    <row r="7" spans="1:46">
      <c r="A7" t="s">
        <v>11</v>
      </c>
      <c r="B7" s="1">
        <v>382369.5</v>
      </c>
      <c r="C7" s="1">
        <v>380081</v>
      </c>
      <c r="D7" s="1">
        <v>386544</v>
      </c>
      <c r="E7" s="1">
        <v>418851</v>
      </c>
      <c r="F7" s="1">
        <v>496962</v>
      </c>
      <c r="G7" s="1">
        <v>590579</v>
      </c>
      <c r="H7" s="1">
        <v>643906.5</v>
      </c>
      <c r="I7" s="1">
        <v>624070.5</v>
      </c>
      <c r="J7" s="1">
        <v>611044.5</v>
      </c>
      <c r="K7" s="1">
        <v>625563.5</v>
      </c>
      <c r="L7" s="1">
        <v>624553</v>
      </c>
      <c r="M7" s="1">
        <v>649467.5</v>
      </c>
      <c r="N7" s="1">
        <v>670420.5</v>
      </c>
      <c r="O7" s="1">
        <v>713554</v>
      </c>
      <c r="P7" s="1">
        <v>849784</v>
      </c>
      <c r="Q7" s="1">
        <v>932321</v>
      </c>
      <c r="R7" s="1">
        <v>981840</v>
      </c>
      <c r="S7" s="1">
        <v>1037438</v>
      </c>
      <c r="T7" s="1">
        <v>946109.5</v>
      </c>
      <c r="U7" s="1">
        <v>893400</v>
      </c>
      <c r="V7" s="1">
        <v>898279.5</v>
      </c>
      <c r="W7" s="1">
        <v>883952.5</v>
      </c>
      <c r="X7" s="1">
        <v>813864</v>
      </c>
      <c r="Y7" s="1">
        <v>709312.5</v>
      </c>
      <c r="Z7" s="1">
        <v>648674</v>
      </c>
      <c r="AA7" s="1">
        <v>671322.5</v>
      </c>
      <c r="AB7" s="1">
        <v>746305</v>
      </c>
      <c r="AC7" s="1">
        <v>769190</v>
      </c>
      <c r="AD7" s="1">
        <v>755374</v>
      </c>
      <c r="AE7" s="1">
        <v>740317</v>
      </c>
      <c r="AF7" s="1">
        <v>728432</v>
      </c>
      <c r="AG7" s="1">
        <v>745572.5</v>
      </c>
      <c r="AH7" s="1">
        <v>786345.5</v>
      </c>
      <c r="AI7" s="1">
        <v>848578</v>
      </c>
      <c r="AJ7" s="1">
        <v>957370.5</v>
      </c>
      <c r="AK7" s="1">
        <v>965090</v>
      </c>
      <c r="AL7" s="1">
        <v>869428</v>
      </c>
      <c r="AM7" s="1">
        <v>861094</v>
      </c>
      <c r="AN7" s="1">
        <v>832862</v>
      </c>
      <c r="AR7" s="15"/>
      <c r="AT7" s="1"/>
    </row>
    <row r="8" spans="1:46">
      <c r="A8" t="s">
        <v>41</v>
      </c>
      <c r="B8" s="1">
        <v>41282.5</v>
      </c>
      <c r="C8" s="1">
        <v>45258</v>
      </c>
      <c r="D8" s="1">
        <v>40128.5</v>
      </c>
      <c r="E8" s="1">
        <v>36523</v>
      </c>
      <c r="F8" s="1">
        <v>42684</v>
      </c>
      <c r="G8" s="1">
        <v>53432.5</v>
      </c>
      <c r="H8" s="1">
        <v>63195</v>
      </c>
      <c r="I8" s="1">
        <v>55406</v>
      </c>
      <c r="J8" s="1">
        <v>53397</v>
      </c>
      <c r="K8" s="1">
        <v>72627.5</v>
      </c>
      <c r="L8" s="1">
        <v>81677.5</v>
      </c>
      <c r="M8" s="1">
        <v>77329.5</v>
      </c>
      <c r="N8" s="1">
        <v>70914</v>
      </c>
      <c r="O8" s="1">
        <v>76857</v>
      </c>
      <c r="P8" s="1">
        <v>77175.5</v>
      </c>
      <c r="Q8" s="1">
        <v>66106.5</v>
      </c>
      <c r="R8" s="1">
        <v>60074</v>
      </c>
      <c r="S8" s="1">
        <v>52329.5</v>
      </c>
      <c r="T8" s="1">
        <v>54584.5</v>
      </c>
      <c r="U8" s="1">
        <v>54366.5</v>
      </c>
      <c r="V8" s="1">
        <v>41421.5</v>
      </c>
      <c r="W8" s="1">
        <v>42612</v>
      </c>
      <c r="X8" s="1">
        <v>54623.5</v>
      </c>
      <c r="Y8" s="1">
        <v>59484.5</v>
      </c>
      <c r="Z8" s="1">
        <v>55059</v>
      </c>
      <c r="AA8" s="1">
        <v>56802.5</v>
      </c>
      <c r="AB8" s="1">
        <v>64817</v>
      </c>
      <c r="AC8" s="1">
        <v>66251.5</v>
      </c>
      <c r="AD8" s="1">
        <v>73751.5</v>
      </c>
      <c r="AE8" s="1">
        <v>82003</v>
      </c>
      <c r="AF8" s="1">
        <v>79316.5</v>
      </c>
      <c r="AG8" s="1">
        <v>79201</v>
      </c>
      <c r="AH8" s="1">
        <v>91864.5</v>
      </c>
      <c r="AI8" s="1">
        <v>103109</v>
      </c>
      <c r="AJ8" s="1">
        <v>100500</v>
      </c>
      <c r="AK8" s="1">
        <v>90429</v>
      </c>
      <c r="AL8" s="1">
        <v>80303.5</v>
      </c>
      <c r="AM8" s="1">
        <v>87673.5</v>
      </c>
      <c r="AN8" s="1">
        <v>90133.5</v>
      </c>
      <c r="AR8" s="15"/>
      <c r="AT8" s="1"/>
    </row>
    <row r="9" spans="1:46">
      <c r="A9" t="s">
        <v>24</v>
      </c>
      <c r="B9" s="1">
        <v>40739</v>
      </c>
      <c r="C9" s="1">
        <v>36516.5</v>
      </c>
      <c r="D9" s="1">
        <v>34694</v>
      </c>
      <c r="E9" s="1">
        <v>45480</v>
      </c>
      <c r="F9" s="1">
        <v>51154</v>
      </c>
      <c r="G9" s="1">
        <v>48081</v>
      </c>
      <c r="H9" s="1">
        <v>51722</v>
      </c>
      <c r="I9" s="1">
        <v>50729.5</v>
      </c>
      <c r="J9" s="1">
        <v>44775.5</v>
      </c>
      <c r="K9" s="1">
        <v>38297</v>
      </c>
      <c r="L9" s="1">
        <v>36707</v>
      </c>
      <c r="M9" s="1">
        <v>28175.5</v>
      </c>
      <c r="N9" s="1">
        <v>12497</v>
      </c>
      <c r="O9" s="1">
        <v>25644.5</v>
      </c>
      <c r="P9" s="1">
        <v>50873</v>
      </c>
      <c r="Q9" s="1">
        <v>61159</v>
      </c>
      <c r="R9" s="1">
        <v>56471.5</v>
      </c>
      <c r="S9" s="1">
        <v>61551</v>
      </c>
      <c r="T9" s="1">
        <v>69708</v>
      </c>
      <c r="U9" s="1">
        <v>71935</v>
      </c>
      <c r="V9" s="1">
        <v>55985</v>
      </c>
      <c r="W9" s="1">
        <v>40990.5</v>
      </c>
      <c r="X9" s="1">
        <v>39110</v>
      </c>
      <c r="Y9" s="1">
        <v>38021.5</v>
      </c>
      <c r="Z9" s="1">
        <v>40108</v>
      </c>
      <c r="AA9" s="1">
        <v>38802</v>
      </c>
      <c r="AB9" s="1">
        <v>43984.5</v>
      </c>
      <c r="AC9" s="1">
        <v>49496</v>
      </c>
      <c r="AD9" s="1">
        <v>53565.5</v>
      </c>
      <c r="AE9" s="1">
        <v>46601.5</v>
      </c>
      <c r="AF9" s="1">
        <v>47694.5</v>
      </c>
      <c r="AG9" s="1">
        <v>48523</v>
      </c>
      <c r="AH9" s="1">
        <v>41306</v>
      </c>
      <c r="AI9" s="1">
        <v>45304.5</v>
      </c>
      <c r="AJ9" s="1">
        <v>53023.5</v>
      </c>
      <c r="AK9" s="1">
        <v>53914.5</v>
      </c>
      <c r="AL9" s="1">
        <v>56691.5</v>
      </c>
      <c r="AM9" s="1">
        <v>53055</v>
      </c>
      <c r="AN9" s="1">
        <v>52771.5</v>
      </c>
      <c r="AR9" s="15"/>
      <c r="AT9" s="1"/>
    </row>
    <row r="10" spans="1:46">
      <c r="A10" t="s">
        <v>28</v>
      </c>
      <c r="B10" s="1">
        <v>9436</v>
      </c>
      <c r="C10" s="1">
        <v>8628.5</v>
      </c>
      <c r="D10" s="1">
        <v>8120</v>
      </c>
      <c r="E10" s="1">
        <v>11613.5</v>
      </c>
      <c r="F10" s="1">
        <v>13372</v>
      </c>
      <c r="G10" s="1">
        <v>13331.5</v>
      </c>
      <c r="H10" s="1">
        <v>11186</v>
      </c>
      <c r="I10" s="1">
        <v>11280</v>
      </c>
      <c r="J10" s="1">
        <v>12712</v>
      </c>
      <c r="K10" s="1">
        <v>12690.5</v>
      </c>
      <c r="L10" s="1">
        <v>10139</v>
      </c>
      <c r="M10" s="1">
        <v>8814.5</v>
      </c>
      <c r="N10" s="1">
        <v>10791.5</v>
      </c>
      <c r="O10" s="1">
        <v>9128</v>
      </c>
      <c r="P10" s="1">
        <v>9521.5</v>
      </c>
      <c r="Q10" s="1">
        <v>12437.5</v>
      </c>
      <c r="R10" s="1">
        <v>13310</v>
      </c>
      <c r="S10" s="1">
        <v>11864.5</v>
      </c>
      <c r="T10" s="1">
        <v>10734.5</v>
      </c>
      <c r="U10" s="1">
        <v>10526.5</v>
      </c>
      <c r="V10" s="1">
        <v>10669</v>
      </c>
      <c r="W10" s="1">
        <v>12324.5</v>
      </c>
      <c r="X10" s="1">
        <v>14822</v>
      </c>
      <c r="Y10" s="1">
        <v>13801.5</v>
      </c>
      <c r="Z10" s="1">
        <v>9552.5</v>
      </c>
      <c r="AA10" s="1">
        <v>9709</v>
      </c>
      <c r="AB10" s="1">
        <v>10248</v>
      </c>
      <c r="AC10" s="1">
        <v>10469</v>
      </c>
      <c r="AD10" s="1">
        <v>12235.5</v>
      </c>
      <c r="AE10" s="1">
        <v>12451</v>
      </c>
      <c r="AF10" s="1">
        <v>12577.5</v>
      </c>
      <c r="AG10" s="1">
        <v>13313.5</v>
      </c>
      <c r="AH10" s="1">
        <v>15629.5</v>
      </c>
      <c r="AI10" s="1">
        <v>16907</v>
      </c>
      <c r="AJ10" s="1">
        <v>18621.5</v>
      </c>
      <c r="AK10" s="1">
        <v>21224.5</v>
      </c>
      <c r="AL10" s="1">
        <v>20875.5</v>
      </c>
      <c r="AM10" s="1">
        <v>17660.5</v>
      </c>
      <c r="AN10" s="1">
        <v>14341.5</v>
      </c>
      <c r="AR10" s="15"/>
      <c r="AT10" s="1"/>
    </row>
    <row r="11" spans="1:46">
      <c r="A11" t="s">
        <v>48</v>
      </c>
      <c r="B11" s="1">
        <v>204489.5</v>
      </c>
      <c r="C11" s="1">
        <v>210795</v>
      </c>
      <c r="D11" s="1">
        <v>210090</v>
      </c>
      <c r="E11" s="1">
        <v>252692</v>
      </c>
      <c r="F11" s="1">
        <v>272724</v>
      </c>
      <c r="G11" s="1">
        <v>250464.5</v>
      </c>
      <c r="H11" s="1">
        <v>254470.5</v>
      </c>
      <c r="I11" s="1">
        <v>295902</v>
      </c>
      <c r="J11" s="1">
        <v>291010</v>
      </c>
      <c r="K11" s="1">
        <v>236440.5</v>
      </c>
      <c r="L11" s="1">
        <v>222521</v>
      </c>
      <c r="M11" s="1">
        <v>246479</v>
      </c>
      <c r="N11" s="1">
        <v>265041.5</v>
      </c>
      <c r="O11" s="1">
        <v>288407</v>
      </c>
      <c r="P11" s="1">
        <v>330051.5</v>
      </c>
      <c r="Q11" s="1">
        <v>350317.5</v>
      </c>
      <c r="R11" s="1">
        <v>383967</v>
      </c>
      <c r="S11" s="1">
        <v>383145</v>
      </c>
      <c r="T11" s="1">
        <v>371272.5</v>
      </c>
      <c r="U11" s="1">
        <v>388424</v>
      </c>
      <c r="V11" s="1">
        <v>356640.5</v>
      </c>
      <c r="W11" s="1">
        <v>307568.5</v>
      </c>
      <c r="X11" s="1">
        <v>291811</v>
      </c>
      <c r="Y11" s="1">
        <v>277372</v>
      </c>
      <c r="Z11" s="1">
        <v>287072.5</v>
      </c>
      <c r="AA11" s="1">
        <v>311580.5</v>
      </c>
      <c r="AB11" s="1">
        <v>315236.5</v>
      </c>
      <c r="AC11" s="1">
        <v>309165.5</v>
      </c>
      <c r="AD11" s="1">
        <v>284619</v>
      </c>
      <c r="AE11" s="1">
        <v>280509.5</v>
      </c>
      <c r="AF11" s="1">
        <v>294043.5</v>
      </c>
      <c r="AG11" s="1">
        <v>310070</v>
      </c>
      <c r="AH11" s="1">
        <v>348852.5</v>
      </c>
      <c r="AI11" s="1">
        <v>408351.5</v>
      </c>
      <c r="AJ11" s="1">
        <v>424979.5</v>
      </c>
      <c r="AK11" s="1">
        <v>420315.5</v>
      </c>
      <c r="AL11" s="1">
        <v>424411</v>
      </c>
      <c r="AM11" s="1">
        <v>444028</v>
      </c>
      <c r="AN11" s="1">
        <v>449433.5</v>
      </c>
      <c r="AR11" s="15"/>
      <c r="AT11" s="1"/>
    </row>
    <row r="12" spans="1:46">
      <c r="A12" t="s">
        <v>55</v>
      </c>
      <c r="B12" s="1">
        <v>118309</v>
      </c>
      <c r="C12" s="1">
        <v>125941</v>
      </c>
      <c r="D12" s="1">
        <v>133275.5</v>
      </c>
      <c r="E12" s="1">
        <v>122854.5</v>
      </c>
      <c r="F12" s="1">
        <v>127911</v>
      </c>
      <c r="G12" s="1">
        <v>158810</v>
      </c>
      <c r="H12" s="1">
        <v>170905</v>
      </c>
      <c r="I12" s="1">
        <v>162760</v>
      </c>
      <c r="J12" s="1">
        <v>164476.5</v>
      </c>
      <c r="K12" s="1">
        <v>165905.5</v>
      </c>
      <c r="L12" s="1">
        <v>164538</v>
      </c>
      <c r="M12" s="1">
        <v>165381.5</v>
      </c>
      <c r="N12" s="1">
        <v>168423</v>
      </c>
      <c r="O12" s="1">
        <v>181293.5</v>
      </c>
      <c r="P12" s="1">
        <v>193970</v>
      </c>
      <c r="Q12" s="1">
        <v>198223.5</v>
      </c>
      <c r="R12" s="1">
        <v>179816.5</v>
      </c>
      <c r="S12" s="1">
        <v>162211.5</v>
      </c>
      <c r="T12" s="1">
        <v>142759</v>
      </c>
      <c r="U12" s="1">
        <v>161461.5</v>
      </c>
      <c r="V12" s="1">
        <v>212708</v>
      </c>
      <c r="W12" s="1">
        <v>199818</v>
      </c>
      <c r="X12" s="1">
        <v>177809.5</v>
      </c>
      <c r="Y12" s="1">
        <v>165389</v>
      </c>
      <c r="Z12" s="1">
        <v>166722</v>
      </c>
      <c r="AA12" s="1">
        <v>175048</v>
      </c>
      <c r="AB12" s="1">
        <v>176026.5</v>
      </c>
      <c r="AC12" s="1">
        <v>188191.5</v>
      </c>
      <c r="AD12" s="1">
        <v>205585</v>
      </c>
      <c r="AE12" s="1">
        <v>216260.5</v>
      </c>
      <c r="AF12" s="1">
        <v>233257</v>
      </c>
      <c r="AG12" s="1">
        <v>251275</v>
      </c>
      <c r="AH12" s="1">
        <v>263188.5</v>
      </c>
      <c r="AI12" s="1">
        <v>273833.5</v>
      </c>
      <c r="AJ12" s="1">
        <v>274145</v>
      </c>
      <c r="AK12" s="1">
        <v>277641</v>
      </c>
      <c r="AL12" s="1">
        <v>269944</v>
      </c>
      <c r="AM12" s="1">
        <v>257788.5</v>
      </c>
      <c r="AN12" s="1">
        <v>284551</v>
      </c>
      <c r="AR12" s="15"/>
      <c r="AT12" s="1"/>
    </row>
    <row r="13" spans="1:46">
      <c r="A13" t="s">
        <v>16</v>
      </c>
      <c r="B13" s="1">
        <v>12087.5</v>
      </c>
      <c r="C13" s="1">
        <v>12654</v>
      </c>
      <c r="D13" s="1">
        <v>14850.5</v>
      </c>
      <c r="E13" s="1">
        <v>15596</v>
      </c>
      <c r="F13" s="1">
        <v>18253.5</v>
      </c>
      <c r="G13" s="1">
        <v>22698.5</v>
      </c>
      <c r="H13" s="1">
        <v>24343.5</v>
      </c>
      <c r="I13" s="1">
        <v>20663</v>
      </c>
      <c r="J13" s="1">
        <v>18230</v>
      </c>
      <c r="K13" s="1">
        <v>19504</v>
      </c>
      <c r="L13" s="1">
        <v>18398</v>
      </c>
      <c r="M13" s="1">
        <v>19102.5</v>
      </c>
      <c r="N13" s="1">
        <v>21045</v>
      </c>
      <c r="O13" s="1">
        <v>20938.5</v>
      </c>
      <c r="P13" s="1">
        <v>18638</v>
      </c>
      <c r="Q13" s="1">
        <v>20327.5</v>
      </c>
      <c r="R13" s="1">
        <v>20591.5</v>
      </c>
      <c r="S13" s="1">
        <v>17221</v>
      </c>
      <c r="T13" s="1">
        <v>18866</v>
      </c>
      <c r="U13" s="1">
        <v>20320</v>
      </c>
      <c r="V13" s="1">
        <v>23882.5</v>
      </c>
      <c r="W13" s="1">
        <v>24915.5</v>
      </c>
      <c r="X13" s="1">
        <v>22583</v>
      </c>
      <c r="Y13" s="1">
        <v>17831</v>
      </c>
      <c r="Z13" s="1">
        <v>17270.5</v>
      </c>
      <c r="AA13" s="1">
        <v>21258.5</v>
      </c>
      <c r="AB13" s="1">
        <v>18257.5</v>
      </c>
      <c r="AC13" s="1">
        <v>14619.5</v>
      </c>
      <c r="AD13" s="1">
        <v>13747</v>
      </c>
      <c r="AE13" s="1">
        <v>13942.5</v>
      </c>
      <c r="AF13" s="1">
        <v>13506.5</v>
      </c>
      <c r="AG13" s="1">
        <v>14903.5</v>
      </c>
      <c r="AH13" s="1">
        <v>18824.5</v>
      </c>
      <c r="AI13" s="1">
        <v>21811</v>
      </c>
      <c r="AJ13" s="1">
        <v>22651.5</v>
      </c>
      <c r="AK13" s="1">
        <v>22871.5</v>
      </c>
      <c r="AL13" s="1">
        <v>19878.5</v>
      </c>
      <c r="AM13" s="1">
        <v>18542</v>
      </c>
      <c r="AN13" s="1">
        <v>20349</v>
      </c>
      <c r="AR13" s="15"/>
      <c r="AT13" s="1"/>
    </row>
    <row r="14" spans="1:46">
      <c r="A14" t="s">
        <v>59</v>
      </c>
      <c r="B14" s="1">
        <v>13188.5</v>
      </c>
      <c r="C14" s="1">
        <v>12881</v>
      </c>
      <c r="D14" s="1">
        <v>14784.5</v>
      </c>
      <c r="E14" s="1">
        <v>20720</v>
      </c>
      <c r="F14" s="1">
        <v>26103</v>
      </c>
      <c r="G14" s="1">
        <v>26887</v>
      </c>
      <c r="H14" s="1">
        <v>27015.5</v>
      </c>
      <c r="I14" s="1">
        <v>28857</v>
      </c>
      <c r="J14" s="1">
        <v>27182.5</v>
      </c>
      <c r="K14" s="1">
        <v>28370.5</v>
      </c>
      <c r="L14" s="1">
        <v>28211.5</v>
      </c>
      <c r="M14" s="1">
        <v>21049</v>
      </c>
      <c r="N14" s="1">
        <v>19445</v>
      </c>
      <c r="O14" s="1">
        <v>22898</v>
      </c>
      <c r="P14" s="1">
        <v>24960.5</v>
      </c>
      <c r="Q14" s="1">
        <v>27250.5</v>
      </c>
      <c r="R14" s="1">
        <v>28689</v>
      </c>
      <c r="S14" s="1">
        <v>26678</v>
      </c>
      <c r="T14" s="1">
        <v>28276</v>
      </c>
      <c r="U14" s="1">
        <v>27643</v>
      </c>
      <c r="V14" s="1">
        <v>28058.5</v>
      </c>
      <c r="W14" s="1">
        <v>30044</v>
      </c>
      <c r="X14" s="1">
        <v>29290</v>
      </c>
      <c r="Y14" s="1">
        <v>27113.5</v>
      </c>
      <c r="Z14" s="1">
        <v>25221</v>
      </c>
      <c r="AA14" s="1">
        <v>24779</v>
      </c>
      <c r="AB14" s="1">
        <v>23090.5</v>
      </c>
      <c r="AC14" s="1">
        <v>23482</v>
      </c>
      <c r="AD14" s="1">
        <v>22568</v>
      </c>
      <c r="AE14" s="1">
        <v>22704.5</v>
      </c>
      <c r="AF14" s="1">
        <v>24768</v>
      </c>
      <c r="AG14" s="1">
        <v>30425</v>
      </c>
      <c r="AH14" s="1">
        <v>35704.5</v>
      </c>
      <c r="AI14" s="1">
        <v>37644.5</v>
      </c>
      <c r="AJ14" s="1">
        <v>42349.5</v>
      </c>
      <c r="AK14" s="1">
        <v>42771</v>
      </c>
      <c r="AL14" s="1">
        <v>34375</v>
      </c>
      <c r="AM14" s="1">
        <v>25100</v>
      </c>
      <c r="AN14" s="1">
        <v>25790.5</v>
      </c>
      <c r="AR14" s="15"/>
      <c r="AT14" s="1"/>
    </row>
    <row r="15" spans="1:46">
      <c r="A15" t="s">
        <v>44</v>
      </c>
      <c r="B15" s="1">
        <v>208407.5</v>
      </c>
      <c r="C15" s="1">
        <v>196411.5</v>
      </c>
      <c r="D15" s="1">
        <v>214205</v>
      </c>
      <c r="E15" s="1">
        <v>249207.5</v>
      </c>
      <c r="F15" s="1">
        <v>258336.5</v>
      </c>
      <c r="G15" s="1">
        <v>276145</v>
      </c>
      <c r="H15" s="1">
        <v>290026.5</v>
      </c>
      <c r="I15" s="1">
        <v>294803.5</v>
      </c>
      <c r="J15" s="1">
        <v>325091.5</v>
      </c>
      <c r="K15" s="1">
        <v>317634</v>
      </c>
      <c r="L15" s="1">
        <v>293984</v>
      </c>
      <c r="M15" s="1">
        <v>278530</v>
      </c>
      <c r="N15" s="1">
        <v>262971</v>
      </c>
      <c r="O15" s="1">
        <v>280434.5</v>
      </c>
      <c r="P15" s="1">
        <v>285545.5</v>
      </c>
      <c r="Q15" s="1">
        <v>308936</v>
      </c>
      <c r="R15" s="1">
        <v>312387.5</v>
      </c>
      <c r="S15" s="1">
        <v>280656.5</v>
      </c>
      <c r="T15" s="1">
        <v>268309</v>
      </c>
      <c r="U15" s="1">
        <v>258856.5</v>
      </c>
      <c r="V15" s="1">
        <v>248791</v>
      </c>
      <c r="W15" s="1">
        <v>220202</v>
      </c>
      <c r="X15" s="1">
        <v>203281.5</v>
      </c>
      <c r="Y15" s="1">
        <v>204180.5</v>
      </c>
      <c r="Z15" s="1">
        <v>209536</v>
      </c>
      <c r="AA15" s="1">
        <v>234155</v>
      </c>
      <c r="AB15" s="1">
        <v>246538</v>
      </c>
      <c r="AC15" s="1">
        <v>252498</v>
      </c>
      <c r="AD15" s="1">
        <v>240882.5</v>
      </c>
      <c r="AE15" s="1">
        <v>219466</v>
      </c>
      <c r="AF15" s="1">
        <v>218276.5</v>
      </c>
      <c r="AG15" s="1">
        <v>246617</v>
      </c>
      <c r="AH15" s="1">
        <v>276840</v>
      </c>
      <c r="AI15" s="1">
        <v>277565</v>
      </c>
      <c r="AJ15" s="1">
        <v>277387</v>
      </c>
      <c r="AK15" s="1">
        <v>266771</v>
      </c>
      <c r="AL15" s="1">
        <v>258519.5</v>
      </c>
      <c r="AM15" s="1">
        <v>263224</v>
      </c>
      <c r="AN15" s="1">
        <v>236354</v>
      </c>
      <c r="AR15" s="15"/>
      <c r="AT15" s="1"/>
    </row>
    <row r="16" spans="1:46">
      <c r="A16" t="s">
        <v>51</v>
      </c>
      <c r="B16" s="1">
        <v>83498</v>
      </c>
      <c r="C16" s="1">
        <v>89643.5</v>
      </c>
      <c r="D16" s="1">
        <v>91446</v>
      </c>
      <c r="E16" s="1">
        <v>100141.5</v>
      </c>
      <c r="F16" s="1">
        <v>115783.5</v>
      </c>
      <c r="G16" s="1">
        <v>123309.5</v>
      </c>
      <c r="H16" s="1">
        <v>147359</v>
      </c>
      <c r="I16" s="1">
        <v>141268</v>
      </c>
      <c r="J16" s="1">
        <v>117293</v>
      </c>
      <c r="K16" s="1">
        <v>115259.5</v>
      </c>
      <c r="L16" s="1">
        <v>114025.5</v>
      </c>
      <c r="M16" s="1">
        <v>108603.5</v>
      </c>
      <c r="N16" s="1">
        <v>123156.5</v>
      </c>
      <c r="O16" s="1">
        <v>154013</v>
      </c>
      <c r="P16" s="1">
        <v>174390.5</v>
      </c>
      <c r="Q16" s="1">
        <v>161732</v>
      </c>
      <c r="R16" s="1">
        <v>141722.5</v>
      </c>
      <c r="S16" s="1">
        <v>150128</v>
      </c>
      <c r="T16" s="1">
        <v>130263.5</v>
      </c>
      <c r="U16" s="1">
        <v>92932.5</v>
      </c>
      <c r="V16" s="1">
        <v>78792</v>
      </c>
      <c r="W16" s="1">
        <v>82425</v>
      </c>
      <c r="X16" s="1">
        <v>74180</v>
      </c>
      <c r="Y16" s="1">
        <v>70300.5</v>
      </c>
      <c r="Z16" s="1">
        <v>81540.5</v>
      </c>
      <c r="AA16" s="1">
        <v>80185.5</v>
      </c>
      <c r="AB16" s="1">
        <v>89068</v>
      </c>
      <c r="AC16" s="1">
        <v>119911.5</v>
      </c>
      <c r="AD16" s="1">
        <v>141651.5</v>
      </c>
      <c r="AE16" s="1">
        <v>128282.5</v>
      </c>
      <c r="AF16" s="1">
        <v>125643.5</v>
      </c>
      <c r="AG16" s="1">
        <v>150551</v>
      </c>
      <c r="AH16" s="1">
        <v>179856</v>
      </c>
      <c r="AI16" s="1">
        <v>195885.5</v>
      </c>
      <c r="AJ16" s="1">
        <v>198397</v>
      </c>
      <c r="AK16" s="1">
        <v>192881.5</v>
      </c>
      <c r="AL16" s="1">
        <v>159274.5</v>
      </c>
      <c r="AM16" s="1">
        <v>146223.5</v>
      </c>
      <c r="AN16" s="1">
        <v>144650</v>
      </c>
      <c r="AP16" s="1"/>
      <c r="AR16" s="15"/>
      <c r="AT16" s="1"/>
    </row>
    <row r="17" spans="1:46">
      <c r="A17" t="s">
        <v>22</v>
      </c>
      <c r="B17" s="1">
        <v>34822.5</v>
      </c>
      <c r="C17" s="1">
        <v>29612.5</v>
      </c>
      <c r="D17" s="1">
        <v>29534.5</v>
      </c>
      <c r="E17" s="1">
        <v>43980.5</v>
      </c>
      <c r="F17" s="1">
        <v>59358</v>
      </c>
      <c r="G17" s="1">
        <v>59200</v>
      </c>
      <c r="H17" s="1">
        <v>68188.5</v>
      </c>
      <c r="I17" s="1">
        <v>77516</v>
      </c>
      <c r="J17" s="1">
        <v>83146</v>
      </c>
      <c r="K17" s="1">
        <v>79058</v>
      </c>
      <c r="L17" s="1">
        <v>73835.5</v>
      </c>
      <c r="M17" s="1">
        <v>61337</v>
      </c>
      <c r="N17" s="1">
        <v>49350</v>
      </c>
      <c r="O17" s="1">
        <v>50348.5</v>
      </c>
      <c r="P17" s="1">
        <v>45463.5</v>
      </c>
      <c r="Q17" s="1">
        <v>53503.5</v>
      </c>
      <c r="R17" s="1">
        <v>54641</v>
      </c>
      <c r="S17" s="1">
        <v>45198.5</v>
      </c>
      <c r="T17" s="1">
        <v>49646.5</v>
      </c>
      <c r="U17" s="1">
        <v>52724.5</v>
      </c>
      <c r="V17" s="1">
        <v>47623.5</v>
      </c>
      <c r="W17" s="1">
        <v>48979</v>
      </c>
      <c r="X17" s="1">
        <v>45588</v>
      </c>
      <c r="Y17" s="1">
        <v>36260</v>
      </c>
      <c r="Z17" s="1">
        <v>33938.5</v>
      </c>
      <c r="AA17" s="1">
        <v>36784.5</v>
      </c>
      <c r="AB17" s="1">
        <v>40655</v>
      </c>
      <c r="AC17" s="1">
        <v>44074</v>
      </c>
      <c r="AD17" s="1">
        <v>47928</v>
      </c>
      <c r="AE17" s="1">
        <v>51675</v>
      </c>
      <c r="AF17" s="1">
        <v>48949.5</v>
      </c>
      <c r="AG17" s="1">
        <v>44183</v>
      </c>
      <c r="AH17" s="1">
        <v>47288.5</v>
      </c>
      <c r="AI17" s="1">
        <v>48844</v>
      </c>
      <c r="AJ17" s="1">
        <v>47191.5</v>
      </c>
      <c r="AK17" s="1">
        <v>48219</v>
      </c>
      <c r="AL17" s="1">
        <v>53575.5</v>
      </c>
      <c r="AM17" s="1">
        <v>49410.5</v>
      </c>
      <c r="AN17" s="1">
        <v>42644.5</v>
      </c>
      <c r="AR17" s="15"/>
      <c r="AT17" s="1"/>
    </row>
    <row r="18" spans="1:46">
      <c r="A18" t="s">
        <v>42</v>
      </c>
      <c r="B18" s="1">
        <v>37426</v>
      </c>
      <c r="C18" s="1">
        <v>37174</v>
      </c>
      <c r="D18" s="1">
        <v>31795.5</v>
      </c>
      <c r="E18" s="1">
        <v>31586.5</v>
      </c>
      <c r="F18" s="1">
        <v>38681.5</v>
      </c>
      <c r="G18" s="1">
        <v>39248</v>
      </c>
      <c r="H18" s="1">
        <v>44647.5</v>
      </c>
      <c r="I18" s="1">
        <v>48631</v>
      </c>
      <c r="J18" s="1">
        <v>43428</v>
      </c>
      <c r="K18" s="1">
        <v>43106</v>
      </c>
      <c r="L18" s="1">
        <v>35609</v>
      </c>
      <c r="M18" s="1">
        <v>30526.5</v>
      </c>
      <c r="N18" s="1">
        <v>37470</v>
      </c>
      <c r="O18" s="1">
        <v>45997</v>
      </c>
      <c r="P18" s="1">
        <v>51530</v>
      </c>
      <c r="Q18" s="1">
        <v>52438.5</v>
      </c>
      <c r="R18" s="1">
        <v>48818.5</v>
      </c>
      <c r="S18" s="1">
        <v>53155.5</v>
      </c>
      <c r="T18" s="1">
        <v>52710.5</v>
      </c>
      <c r="U18" s="1">
        <v>50141.5</v>
      </c>
      <c r="V18" s="1">
        <v>47221.5</v>
      </c>
      <c r="W18" s="1">
        <v>43626</v>
      </c>
      <c r="X18" s="1">
        <v>53941.5</v>
      </c>
      <c r="Y18" s="1">
        <v>46758</v>
      </c>
      <c r="Z18" s="1">
        <v>36976.5</v>
      </c>
      <c r="AA18" s="1">
        <v>42525.5</v>
      </c>
      <c r="AB18" s="1">
        <v>44309.5</v>
      </c>
      <c r="AC18" s="1">
        <v>50064.5</v>
      </c>
      <c r="AD18" s="1">
        <v>53418.5</v>
      </c>
      <c r="AE18" s="1">
        <v>53033</v>
      </c>
      <c r="AF18" s="1">
        <v>60320.5</v>
      </c>
      <c r="AG18" s="1">
        <v>61524</v>
      </c>
      <c r="AH18" s="1">
        <v>55637</v>
      </c>
      <c r="AI18" s="1">
        <v>62858</v>
      </c>
      <c r="AJ18" s="1">
        <v>69851</v>
      </c>
      <c r="AK18" s="1">
        <v>69195.5</v>
      </c>
      <c r="AL18" s="1">
        <v>58940</v>
      </c>
      <c r="AM18" s="1">
        <v>54549</v>
      </c>
      <c r="AN18" s="1">
        <v>61294</v>
      </c>
      <c r="AR18" s="15"/>
      <c r="AT18" s="1"/>
    </row>
    <row r="19" spans="1:46">
      <c r="A19" t="s">
        <v>36</v>
      </c>
      <c r="B19" s="1">
        <v>65305.5</v>
      </c>
      <c r="C19" s="1">
        <v>73168</v>
      </c>
      <c r="D19" s="1">
        <v>69154.5</v>
      </c>
      <c r="E19" s="1">
        <v>93621</v>
      </c>
      <c r="F19" s="1">
        <v>121421.5</v>
      </c>
      <c r="G19" s="1">
        <v>108504.5</v>
      </c>
      <c r="H19" s="1">
        <v>110660</v>
      </c>
      <c r="I19" s="1">
        <v>119582.5</v>
      </c>
      <c r="J19" s="1">
        <v>118179</v>
      </c>
      <c r="K19" s="1">
        <v>108484.5</v>
      </c>
      <c r="L19" s="1">
        <v>101648</v>
      </c>
      <c r="M19" s="1">
        <v>104952</v>
      </c>
      <c r="N19" s="1">
        <v>99691</v>
      </c>
      <c r="O19" s="1">
        <v>105528</v>
      </c>
      <c r="P19" s="1">
        <v>127600.5</v>
      </c>
      <c r="Q19" s="1">
        <v>144973.5</v>
      </c>
      <c r="R19" s="1">
        <v>155270</v>
      </c>
      <c r="S19" s="1">
        <v>150487</v>
      </c>
      <c r="T19" s="1">
        <v>132513.5</v>
      </c>
      <c r="U19" s="1">
        <v>131634</v>
      </c>
      <c r="V19" s="1">
        <v>131326</v>
      </c>
      <c r="W19" s="1">
        <v>111584.5</v>
      </c>
      <c r="X19" s="1">
        <v>98047</v>
      </c>
      <c r="Y19" s="1">
        <v>92022.5</v>
      </c>
      <c r="Z19" s="1">
        <v>83032.5</v>
      </c>
      <c r="AA19" s="1">
        <v>90614.5</v>
      </c>
      <c r="AB19" s="1">
        <v>105169.5</v>
      </c>
      <c r="AC19" s="1">
        <v>117476.5</v>
      </c>
      <c r="AD19" s="1">
        <v>117578.5</v>
      </c>
      <c r="AE19" s="1">
        <v>116532</v>
      </c>
      <c r="AF19" s="1">
        <v>119903.5</v>
      </c>
      <c r="AG19" s="1">
        <v>116026.5</v>
      </c>
      <c r="AH19" s="1">
        <v>118629.5</v>
      </c>
      <c r="AI19" s="1">
        <v>125989.5</v>
      </c>
      <c r="AJ19" s="1">
        <v>120278.5</v>
      </c>
      <c r="AK19" s="1">
        <v>124419.5</v>
      </c>
      <c r="AL19" s="1">
        <v>150525.5</v>
      </c>
      <c r="AM19" s="1">
        <v>151379.5</v>
      </c>
      <c r="AN19" s="1">
        <v>138277</v>
      </c>
      <c r="AR19" s="15"/>
      <c r="AT19" s="1"/>
    </row>
    <row r="20" spans="1:46">
      <c r="A20" t="s">
        <v>57</v>
      </c>
      <c r="B20" s="1">
        <v>115966</v>
      </c>
      <c r="C20" s="1">
        <v>105535</v>
      </c>
      <c r="D20" s="1">
        <v>111111</v>
      </c>
      <c r="E20" s="1">
        <v>132022</v>
      </c>
      <c r="F20" s="1">
        <v>158165</v>
      </c>
      <c r="G20" s="1">
        <v>166413</v>
      </c>
      <c r="H20" s="1">
        <v>159627.5</v>
      </c>
      <c r="I20" s="1">
        <v>160413.5</v>
      </c>
      <c r="J20" s="1">
        <v>151292.5</v>
      </c>
      <c r="K20" s="1">
        <v>158597</v>
      </c>
      <c r="L20" s="1">
        <v>193375.5</v>
      </c>
      <c r="M20" s="1">
        <v>186589</v>
      </c>
      <c r="N20" s="1">
        <v>166403</v>
      </c>
      <c r="O20" s="1">
        <v>178859</v>
      </c>
      <c r="P20" s="1">
        <v>164463</v>
      </c>
      <c r="Q20" s="1">
        <v>176229.5</v>
      </c>
      <c r="R20" s="1">
        <v>222239</v>
      </c>
      <c r="S20" s="1">
        <v>208395.5</v>
      </c>
      <c r="T20" s="1">
        <v>165391.5</v>
      </c>
      <c r="U20" s="1">
        <v>151647</v>
      </c>
      <c r="V20" s="1">
        <v>143858.5</v>
      </c>
      <c r="W20" s="1">
        <v>142031</v>
      </c>
      <c r="X20" s="1">
        <v>142343</v>
      </c>
      <c r="Y20" s="1">
        <v>138774</v>
      </c>
      <c r="Z20" s="1">
        <v>137974</v>
      </c>
      <c r="AA20" s="1">
        <v>138684.5</v>
      </c>
      <c r="AB20" s="1">
        <v>146789</v>
      </c>
      <c r="AC20" s="1">
        <v>132551</v>
      </c>
      <c r="AD20" s="1">
        <v>126972</v>
      </c>
      <c r="AE20" s="1">
        <v>130529</v>
      </c>
      <c r="AF20" s="1">
        <v>126197</v>
      </c>
      <c r="AG20" s="1">
        <v>127901</v>
      </c>
      <c r="AH20" s="1">
        <v>115051.5</v>
      </c>
      <c r="AI20" s="1">
        <v>128072</v>
      </c>
      <c r="AJ20" s="1">
        <v>151522.5</v>
      </c>
      <c r="AK20" s="1">
        <v>148702</v>
      </c>
      <c r="AL20" s="1">
        <v>141898.5</v>
      </c>
      <c r="AM20" s="1">
        <v>158274.5</v>
      </c>
      <c r="AN20" s="1">
        <v>157241.5</v>
      </c>
      <c r="AR20" s="15"/>
      <c r="AT20" s="1"/>
    </row>
    <row r="21" spans="1:46">
      <c r="A21" t="s">
        <v>12</v>
      </c>
      <c r="B21" s="1">
        <v>18639</v>
      </c>
      <c r="C21" s="1">
        <v>19719.5</v>
      </c>
      <c r="D21" s="1">
        <v>20589</v>
      </c>
      <c r="E21" s="1">
        <v>22557</v>
      </c>
      <c r="F21" s="1">
        <v>27292.5</v>
      </c>
      <c r="G21" s="1">
        <v>28108.5</v>
      </c>
      <c r="H21" s="1">
        <v>27920.5</v>
      </c>
      <c r="I21" s="1">
        <v>27267.5</v>
      </c>
      <c r="J21" s="1">
        <v>25693</v>
      </c>
      <c r="K21" s="1">
        <v>22649.5</v>
      </c>
      <c r="L21" s="1">
        <v>22576.5</v>
      </c>
      <c r="M21" s="1">
        <v>23358</v>
      </c>
      <c r="N21" s="1">
        <v>23794.5</v>
      </c>
      <c r="O21" s="1">
        <v>29159</v>
      </c>
      <c r="P21" s="1">
        <v>33179.5</v>
      </c>
      <c r="Q21" s="1">
        <v>32697.5</v>
      </c>
      <c r="R21" s="1">
        <v>35756.5</v>
      </c>
      <c r="S21" s="1">
        <v>28336</v>
      </c>
      <c r="T21" s="1">
        <v>20751</v>
      </c>
      <c r="U21" s="1">
        <v>22807.5</v>
      </c>
      <c r="V21" s="1">
        <v>18715</v>
      </c>
      <c r="W21" s="1">
        <v>20124.5</v>
      </c>
      <c r="X21" s="1">
        <v>22054</v>
      </c>
      <c r="Y21" s="1">
        <v>19605</v>
      </c>
      <c r="Z21" s="1">
        <v>19195.5</v>
      </c>
      <c r="AA21" s="1">
        <v>24513</v>
      </c>
      <c r="AB21" s="1">
        <v>27212.5</v>
      </c>
      <c r="AC21" s="1">
        <v>23138.5</v>
      </c>
      <c r="AD21" s="1">
        <v>22737.5</v>
      </c>
      <c r="AE21" s="1">
        <v>22725.5</v>
      </c>
      <c r="AF21" s="1">
        <v>20774</v>
      </c>
      <c r="AG21" s="1">
        <v>22294.5</v>
      </c>
      <c r="AH21" s="1">
        <v>22428</v>
      </c>
      <c r="AI21" s="1">
        <v>21876.5</v>
      </c>
      <c r="AJ21" s="1">
        <v>24382</v>
      </c>
      <c r="AK21" s="1">
        <v>26081</v>
      </c>
      <c r="AL21" s="1">
        <v>25483</v>
      </c>
      <c r="AM21" s="1">
        <v>26154.5</v>
      </c>
      <c r="AN21" s="1">
        <v>26917.5</v>
      </c>
      <c r="AO21" s="12"/>
      <c r="AP21" s="12"/>
      <c r="AQ21" s="12"/>
      <c r="AR21" s="15"/>
      <c r="AT21" s="1"/>
    </row>
    <row r="22" spans="1:46">
      <c r="A22" t="s">
        <v>20</v>
      </c>
      <c r="B22" s="1">
        <v>51718.5</v>
      </c>
      <c r="C22" s="1">
        <v>52055</v>
      </c>
      <c r="D22" s="1">
        <v>48562.5</v>
      </c>
      <c r="E22" s="1">
        <v>59553.5</v>
      </c>
      <c r="F22" s="1">
        <v>73726</v>
      </c>
      <c r="G22" s="1">
        <v>85155.5</v>
      </c>
      <c r="H22" s="1">
        <v>79224</v>
      </c>
      <c r="I22" s="1">
        <v>62636</v>
      </c>
      <c r="J22" s="1">
        <v>59835.5</v>
      </c>
      <c r="K22" s="1">
        <v>68168.5</v>
      </c>
      <c r="L22" s="1">
        <v>77923</v>
      </c>
      <c r="M22" s="1">
        <v>72581.5</v>
      </c>
      <c r="N22" s="1">
        <v>67986.5</v>
      </c>
      <c r="O22" s="1">
        <v>76120</v>
      </c>
      <c r="P22" s="1">
        <v>87644</v>
      </c>
      <c r="Q22" s="1">
        <v>102133.5</v>
      </c>
      <c r="R22" s="1">
        <v>93480.5</v>
      </c>
      <c r="S22" s="1">
        <v>80263.5</v>
      </c>
      <c r="T22" s="1">
        <v>78766.5</v>
      </c>
      <c r="U22" s="1">
        <v>77251.5</v>
      </c>
      <c r="V22" s="1">
        <v>71176.5</v>
      </c>
      <c r="W22" s="1">
        <v>51356</v>
      </c>
      <c r="X22" s="1">
        <v>43904</v>
      </c>
      <c r="Y22" s="1">
        <v>45725.5</v>
      </c>
      <c r="Z22" s="1">
        <v>45734.5</v>
      </c>
      <c r="AA22" s="1">
        <v>44904</v>
      </c>
      <c r="AB22" s="1">
        <v>58081.5</v>
      </c>
      <c r="AC22" s="1">
        <v>68899.5</v>
      </c>
      <c r="AD22" s="1">
        <v>76851</v>
      </c>
      <c r="AE22" s="1">
        <v>75784.5</v>
      </c>
      <c r="AF22" s="1">
        <v>67391</v>
      </c>
      <c r="AG22" s="1">
        <v>65278</v>
      </c>
      <c r="AH22" s="1">
        <v>67366.5</v>
      </c>
      <c r="AI22" s="1">
        <v>82330.5</v>
      </c>
      <c r="AJ22" s="1">
        <v>84001</v>
      </c>
      <c r="AK22" s="1">
        <v>82190</v>
      </c>
      <c r="AL22" s="1">
        <v>89952.5</v>
      </c>
      <c r="AM22" s="1">
        <v>86888.5</v>
      </c>
      <c r="AN22" s="1">
        <v>88201</v>
      </c>
      <c r="AR22" s="15"/>
      <c r="AT22" s="1"/>
    </row>
    <row r="23" spans="1:46">
      <c r="A23" t="s">
        <v>15</v>
      </c>
      <c r="B23" s="1">
        <v>91390</v>
      </c>
      <c r="C23" s="1">
        <v>96492.5</v>
      </c>
      <c r="D23" s="1">
        <v>94561.5</v>
      </c>
      <c r="E23" s="1">
        <v>95669</v>
      </c>
      <c r="F23" s="1">
        <v>96953</v>
      </c>
      <c r="G23" s="1">
        <v>93674.5</v>
      </c>
      <c r="H23" s="1">
        <v>89306</v>
      </c>
      <c r="I23" s="1">
        <v>89970.5</v>
      </c>
      <c r="J23" s="1">
        <v>102795</v>
      </c>
      <c r="K23" s="1">
        <v>108108.5</v>
      </c>
      <c r="L23" s="1">
        <v>102566.5</v>
      </c>
      <c r="M23" s="1">
        <v>95564.5</v>
      </c>
      <c r="N23" s="1">
        <v>91137.5</v>
      </c>
      <c r="O23" s="1">
        <v>101634.5</v>
      </c>
      <c r="P23" s="1">
        <v>112478.5</v>
      </c>
      <c r="Q23" s="1">
        <v>110777</v>
      </c>
      <c r="R23" s="1">
        <v>114637.5</v>
      </c>
      <c r="S23" s="1">
        <v>109707.5</v>
      </c>
      <c r="T23" s="1">
        <v>113149.5</v>
      </c>
      <c r="U23" s="1">
        <v>113479.5</v>
      </c>
      <c r="V23" s="1">
        <v>111024.5</v>
      </c>
      <c r="W23" s="1">
        <v>103607</v>
      </c>
      <c r="X23" s="1">
        <v>97355</v>
      </c>
      <c r="Y23" s="1">
        <v>103271</v>
      </c>
      <c r="Z23" s="1">
        <v>89485</v>
      </c>
      <c r="AA23" s="1">
        <v>85935</v>
      </c>
      <c r="AB23" s="1">
        <v>84445.5</v>
      </c>
      <c r="AC23" s="1">
        <v>76652.5</v>
      </c>
      <c r="AD23" s="1">
        <v>86366</v>
      </c>
      <c r="AE23" s="1">
        <v>104435</v>
      </c>
      <c r="AF23" s="1">
        <v>111702.5</v>
      </c>
      <c r="AG23" s="1">
        <v>114112</v>
      </c>
      <c r="AH23" s="1">
        <v>114731.5</v>
      </c>
      <c r="AI23" s="1">
        <v>111376.5</v>
      </c>
      <c r="AJ23" s="1">
        <v>104799</v>
      </c>
      <c r="AK23" s="1">
        <v>114700</v>
      </c>
      <c r="AL23" s="1">
        <v>127428</v>
      </c>
      <c r="AM23" s="1">
        <v>123344</v>
      </c>
      <c r="AN23" s="1">
        <v>118099</v>
      </c>
      <c r="AR23" s="15"/>
      <c r="AT23" s="1"/>
    </row>
    <row r="24" spans="1:46">
      <c r="A24" t="s">
        <v>27</v>
      </c>
      <c r="B24" s="1">
        <v>136867</v>
      </c>
      <c r="C24" s="1">
        <v>128663</v>
      </c>
      <c r="D24" s="1">
        <v>133714</v>
      </c>
      <c r="E24" s="1">
        <v>174447</v>
      </c>
      <c r="F24" s="1">
        <v>216430.5</v>
      </c>
      <c r="G24" s="1">
        <v>248984</v>
      </c>
      <c r="H24" s="1">
        <v>290980</v>
      </c>
      <c r="I24" s="1">
        <v>298162.5</v>
      </c>
      <c r="J24" s="1">
        <v>275072</v>
      </c>
      <c r="K24" s="1">
        <v>264117.5</v>
      </c>
      <c r="L24" s="1">
        <v>235120.5</v>
      </c>
      <c r="M24" s="1">
        <v>211192.5</v>
      </c>
      <c r="N24" s="1">
        <v>230038.5</v>
      </c>
      <c r="O24" s="1">
        <v>239375</v>
      </c>
      <c r="P24" s="1">
        <v>245578.5</v>
      </c>
      <c r="Q24" s="1">
        <v>235555</v>
      </c>
      <c r="R24" s="1">
        <v>251536</v>
      </c>
      <c r="S24" s="1">
        <v>266130</v>
      </c>
      <c r="T24" s="1">
        <v>229040.5</v>
      </c>
      <c r="U24" s="1">
        <v>208172.5</v>
      </c>
      <c r="V24" s="1">
        <v>198621.5</v>
      </c>
      <c r="W24" s="1">
        <v>183693</v>
      </c>
      <c r="X24" s="1">
        <v>170915.5</v>
      </c>
      <c r="Y24" s="1">
        <v>154148.5</v>
      </c>
      <c r="Z24" s="1">
        <v>147360</v>
      </c>
      <c r="AA24" s="1">
        <v>164791.5</v>
      </c>
      <c r="AB24" s="1">
        <v>190796</v>
      </c>
      <c r="AC24" s="1">
        <v>215248</v>
      </c>
      <c r="AD24" s="1">
        <v>204695</v>
      </c>
      <c r="AE24" s="1">
        <v>208870.5</v>
      </c>
      <c r="AF24" s="1">
        <v>214464.5</v>
      </c>
      <c r="AG24" s="1">
        <v>203162.5</v>
      </c>
      <c r="AH24" s="1">
        <v>222399</v>
      </c>
      <c r="AI24" s="1">
        <v>224100</v>
      </c>
      <c r="AJ24" s="1">
        <v>229864</v>
      </c>
      <c r="AK24" s="1">
        <v>221471</v>
      </c>
      <c r="AL24" s="1">
        <v>210971.5</v>
      </c>
      <c r="AM24" s="1">
        <v>214169</v>
      </c>
      <c r="AN24" s="1">
        <v>195427.5</v>
      </c>
      <c r="AR24" s="15"/>
      <c r="AT24" s="1"/>
    </row>
    <row r="25" spans="1:46">
      <c r="A25" t="s">
        <v>17</v>
      </c>
      <c r="B25" s="1">
        <v>36707.5</v>
      </c>
      <c r="C25" s="1">
        <v>42894</v>
      </c>
      <c r="D25" s="1">
        <v>47405.5</v>
      </c>
      <c r="E25" s="1">
        <v>47973</v>
      </c>
      <c r="F25" s="1">
        <v>57076.5</v>
      </c>
      <c r="G25" s="1">
        <v>74539.5</v>
      </c>
      <c r="H25" s="1">
        <v>81856.5</v>
      </c>
      <c r="I25" s="1">
        <v>68971</v>
      </c>
      <c r="J25" s="1">
        <v>77426</v>
      </c>
      <c r="K25" s="1">
        <v>96929.5</v>
      </c>
      <c r="L25" s="1">
        <v>96024</v>
      </c>
      <c r="M25" s="1">
        <v>99938.5</v>
      </c>
      <c r="N25" s="1">
        <v>96524</v>
      </c>
      <c r="O25" s="1">
        <v>89963</v>
      </c>
      <c r="P25" s="1">
        <v>98763.5</v>
      </c>
      <c r="Q25" s="1">
        <v>102259.5</v>
      </c>
      <c r="R25" s="1">
        <v>99658.5</v>
      </c>
      <c r="S25" s="1">
        <v>89708</v>
      </c>
      <c r="T25" s="1">
        <v>68824</v>
      </c>
      <c r="U25" s="1">
        <v>63174.5</v>
      </c>
      <c r="V25" s="1">
        <v>75296.5</v>
      </c>
      <c r="W25" s="1">
        <v>79689</v>
      </c>
      <c r="X25" s="1">
        <v>64591.5</v>
      </c>
      <c r="Y25" s="1">
        <v>46941</v>
      </c>
      <c r="Z25" s="1">
        <v>49062</v>
      </c>
      <c r="AA25" s="1">
        <v>49349.5</v>
      </c>
      <c r="AB25" s="1">
        <v>48590.5</v>
      </c>
      <c r="AC25" s="1">
        <v>48908</v>
      </c>
      <c r="AD25" s="1">
        <v>51743</v>
      </c>
      <c r="AE25" s="1">
        <v>60210</v>
      </c>
      <c r="AF25" s="1">
        <v>63404.5</v>
      </c>
      <c r="AG25" s="1">
        <v>71463</v>
      </c>
      <c r="AH25" s="1">
        <v>81393</v>
      </c>
      <c r="AI25" s="1">
        <v>80830</v>
      </c>
      <c r="AJ25" s="1">
        <v>75955</v>
      </c>
      <c r="AK25" s="1">
        <v>79287.5</v>
      </c>
      <c r="AL25" s="1">
        <v>83324</v>
      </c>
      <c r="AM25" s="1">
        <v>76530</v>
      </c>
      <c r="AN25" s="1">
        <v>58586.5</v>
      </c>
      <c r="AR25" s="15"/>
      <c r="AT25" s="1"/>
    </row>
    <row r="26" spans="1:46">
      <c r="A26" t="s">
        <v>49</v>
      </c>
      <c r="B26" s="1">
        <v>82186</v>
      </c>
      <c r="C26" s="1">
        <v>83069.5</v>
      </c>
      <c r="D26" s="1">
        <v>77122</v>
      </c>
      <c r="E26" s="1">
        <v>85003</v>
      </c>
      <c r="F26" s="1">
        <v>96251</v>
      </c>
      <c r="G26" s="1">
        <v>97019</v>
      </c>
      <c r="H26" s="1">
        <v>104600</v>
      </c>
      <c r="I26" s="1">
        <v>102895</v>
      </c>
      <c r="J26" s="1">
        <v>96895</v>
      </c>
      <c r="K26" s="1">
        <v>103230.5</v>
      </c>
      <c r="L26" s="1">
        <v>107191</v>
      </c>
      <c r="M26" s="1">
        <v>114087.5</v>
      </c>
      <c r="N26" s="1">
        <v>113739</v>
      </c>
      <c r="O26" s="1">
        <v>117338.5</v>
      </c>
      <c r="P26" s="1">
        <v>124320</v>
      </c>
      <c r="Q26" s="1">
        <v>122771.5</v>
      </c>
      <c r="R26" s="1">
        <v>119732</v>
      </c>
      <c r="S26" s="1">
        <v>101255</v>
      </c>
      <c r="T26" s="1">
        <v>106500.5</v>
      </c>
      <c r="U26" s="1">
        <v>124326</v>
      </c>
      <c r="V26" s="1">
        <v>106507.5</v>
      </c>
      <c r="W26" s="1">
        <v>85732.5</v>
      </c>
      <c r="X26" s="1">
        <v>77103.5</v>
      </c>
      <c r="Y26" s="1">
        <v>75559.5</v>
      </c>
      <c r="Z26" s="1">
        <v>90066.5</v>
      </c>
      <c r="AA26" s="1">
        <v>95442.5</v>
      </c>
      <c r="AB26" s="1">
        <v>80705.5</v>
      </c>
      <c r="AC26" s="1">
        <v>81779</v>
      </c>
      <c r="AD26" s="1">
        <v>92207.5</v>
      </c>
      <c r="AE26" s="1">
        <v>98682</v>
      </c>
      <c r="AF26" s="1">
        <v>105833</v>
      </c>
      <c r="AG26" s="1">
        <v>92824</v>
      </c>
      <c r="AH26" s="1">
        <v>98555.5</v>
      </c>
      <c r="AI26" s="1">
        <v>117324.5</v>
      </c>
      <c r="AJ26" s="1">
        <v>98969</v>
      </c>
      <c r="AK26" s="1">
        <v>91058</v>
      </c>
      <c r="AL26" s="1">
        <v>93384.5</v>
      </c>
      <c r="AM26" s="1">
        <v>91912.5</v>
      </c>
      <c r="AN26" s="1">
        <v>90900.5</v>
      </c>
      <c r="AR26" s="15"/>
      <c r="AT26" s="1"/>
    </row>
    <row r="27" spans="1:46">
      <c r="A27" t="s">
        <v>29</v>
      </c>
      <c r="B27" s="1">
        <v>102957</v>
      </c>
      <c r="C27" s="1">
        <v>94842.5</v>
      </c>
      <c r="D27" s="1">
        <v>71417</v>
      </c>
      <c r="E27" s="1">
        <v>84867.5</v>
      </c>
      <c r="F27" s="1">
        <v>92410.5</v>
      </c>
      <c r="G27" s="1">
        <v>104473.5</v>
      </c>
      <c r="H27" s="1">
        <v>122532.5</v>
      </c>
      <c r="I27" s="1">
        <v>125841</v>
      </c>
      <c r="J27" s="1">
        <v>124393.5</v>
      </c>
      <c r="K27" s="1">
        <v>130100</v>
      </c>
      <c r="L27" s="1">
        <v>122688</v>
      </c>
      <c r="M27" s="1">
        <v>111085</v>
      </c>
      <c r="N27" s="1">
        <v>112983</v>
      </c>
      <c r="O27" s="1">
        <v>118342.5</v>
      </c>
      <c r="P27" s="1">
        <v>121596.5</v>
      </c>
      <c r="Q27" s="1">
        <v>141954</v>
      </c>
      <c r="R27" s="1">
        <v>152569.5</v>
      </c>
      <c r="S27" s="1">
        <v>141635.5</v>
      </c>
      <c r="T27" s="1">
        <v>109506</v>
      </c>
      <c r="U27" s="1">
        <v>71635.5</v>
      </c>
      <c r="V27" s="1">
        <v>99124.5</v>
      </c>
      <c r="W27" s="1">
        <v>124924</v>
      </c>
      <c r="X27" s="1">
        <v>125883</v>
      </c>
      <c r="Y27" s="1">
        <v>110391</v>
      </c>
      <c r="Z27" s="1">
        <v>83895</v>
      </c>
      <c r="AA27" s="1">
        <v>82543</v>
      </c>
      <c r="AB27" s="1">
        <v>85839</v>
      </c>
      <c r="AC27" s="1">
        <v>105690.5</v>
      </c>
      <c r="AD27" s="1">
        <v>121284.5</v>
      </c>
      <c r="AE27" s="1">
        <v>119579</v>
      </c>
      <c r="AF27" s="1">
        <v>127063</v>
      </c>
      <c r="AG27" s="1">
        <v>133180</v>
      </c>
      <c r="AH27" s="1">
        <v>146785.5</v>
      </c>
      <c r="AI27" s="1">
        <v>151214</v>
      </c>
      <c r="AJ27" s="1">
        <v>144072.5</v>
      </c>
      <c r="AK27" s="1">
        <v>140469.5</v>
      </c>
      <c r="AL27" s="1">
        <v>138878.5</v>
      </c>
      <c r="AM27" s="1">
        <v>121021.5</v>
      </c>
      <c r="AN27" s="1">
        <v>99439.5</v>
      </c>
      <c r="AR27" s="15"/>
      <c r="AT27" s="1"/>
    </row>
    <row r="28" spans="1:46">
      <c r="A28" t="s">
        <v>46</v>
      </c>
      <c r="B28" s="1">
        <v>14512.5</v>
      </c>
      <c r="C28" s="1">
        <v>16174</v>
      </c>
      <c r="D28" s="1">
        <v>17682</v>
      </c>
      <c r="E28" s="1">
        <v>18161.5</v>
      </c>
      <c r="F28" s="1">
        <v>17769</v>
      </c>
      <c r="G28" s="1">
        <v>19525.5</v>
      </c>
      <c r="H28" s="1">
        <v>22657</v>
      </c>
      <c r="I28" s="1">
        <v>21793</v>
      </c>
      <c r="J28" s="1">
        <v>21775</v>
      </c>
      <c r="K28" s="1">
        <v>25330.5</v>
      </c>
      <c r="L28" s="1">
        <v>27673</v>
      </c>
      <c r="M28" s="1">
        <v>25056</v>
      </c>
      <c r="N28" s="1">
        <v>21534.5</v>
      </c>
      <c r="O28" s="1">
        <v>23171.5</v>
      </c>
      <c r="P28" s="1">
        <v>22573</v>
      </c>
      <c r="Q28" s="1">
        <v>20003</v>
      </c>
      <c r="R28" s="1">
        <v>17873.5</v>
      </c>
      <c r="S28" s="1">
        <v>15093.5</v>
      </c>
      <c r="T28" s="1">
        <v>18528.5</v>
      </c>
      <c r="U28" s="1">
        <v>26428</v>
      </c>
      <c r="V28" s="1">
        <v>27074</v>
      </c>
      <c r="W28" s="1">
        <v>25528.5</v>
      </c>
      <c r="X28" s="1">
        <v>25169</v>
      </c>
      <c r="Y28" s="1">
        <v>22614.5</v>
      </c>
      <c r="Z28" s="1">
        <v>20286</v>
      </c>
      <c r="AA28" s="1">
        <v>18241</v>
      </c>
      <c r="AB28" s="1">
        <v>20528</v>
      </c>
      <c r="AC28" s="1">
        <v>20814.5</v>
      </c>
      <c r="AD28" s="1">
        <v>18139</v>
      </c>
      <c r="AE28" s="1">
        <v>18707.5</v>
      </c>
      <c r="AF28" s="1">
        <v>17527</v>
      </c>
      <c r="AG28" s="1">
        <v>17467.5</v>
      </c>
      <c r="AH28" s="1">
        <v>19520.5</v>
      </c>
      <c r="AI28" s="1">
        <v>21744.5</v>
      </c>
      <c r="AJ28" s="1">
        <v>26186</v>
      </c>
      <c r="AK28" s="1">
        <v>24525.5</v>
      </c>
      <c r="AL28" s="1">
        <v>20411.5</v>
      </c>
      <c r="AM28" s="1">
        <v>18487.5</v>
      </c>
      <c r="AN28" s="1">
        <v>18326</v>
      </c>
      <c r="AR28" s="15"/>
      <c r="AT28" s="1"/>
    </row>
    <row r="29" spans="1:46">
      <c r="A29" t="s">
        <v>35</v>
      </c>
      <c r="B29" s="1">
        <v>18519</v>
      </c>
      <c r="C29" s="1">
        <v>20699.5</v>
      </c>
      <c r="D29" s="1">
        <v>20694.5</v>
      </c>
      <c r="E29" s="1">
        <v>26672</v>
      </c>
      <c r="F29" s="1">
        <v>33626.5</v>
      </c>
      <c r="G29" s="1">
        <v>37035</v>
      </c>
      <c r="H29" s="1">
        <v>36897</v>
      </c>
      <c r="I29" s="1">
        <v>33361.5</v>
      </c>
      <c r="J29" s="1">
        <v>34270.5</v>
      </c>
      <c r="K29" s="1">
        <v>41223</v>
      </c>
      <c r="L29" s="1">
        <v>40245</v>
      </c>
      <c r="M29" s="1">
        <v>31190.5</v>
      </c>
      <c r="N29" s="1">
        <v>29216.5</v>
      </c>
      <c r="O29" s="1">
        <v>27517.5</v>
      </c>
      <c r="P29" s="1">
        <v>23123.5</v>
      </c>
      <c r="Q29" s="1">
        <v>26054</v>
      </c>
      <c r="R29" s="1">
        <v>28876</v>
      </c>
      <c r="S29" s="1">
        <v>25750.5</v>
      </c>
      <c r="T29" s="1">
        <v>24790.5</v>
      </c>
      <c r="U29" s="1">
        <v>27333.5</v>
      </c>
      <c r="V29" s="1">
        <v>23727</v>
      </c>
      <c r="W29" s="1">
        <v>27161</v>
      </c>
      <c r="X29" s="1">
        <v>30122</v>
      </c>
      <c r="Y29" s="1">
        <v>21856</v>
      </c>
      <c r="Z29" s="1">
        <v>22614.5</v>
      </c>
      <c r="AA29" s="1">
        <v>26616.5</v>
      </c>
      <c r="AB29" s="1">
        <v>25766</v>
      </c>
      <c r="AC29" s="1">
        <v>24888</v>
      </c>
      <c r="AD29" s="1">
        <v>24658.5</v>
      </c>
      <c r="AE29" s="1">
        <v>24306.5</v>
      </c>
      <c r="AF29" s="1">
        <v>24747</v>
      </c>
      <c r="AG29" s="1">
        <v>28776.5</v>
      </c>
      <c r="AH29" s="1">
        <v>28331.5</v>
      </c>
      <c r="AI29" s="1">
        <v>25237</v>
      </c>
      <c r="AJ29" s="1">
        <v>28556.5</v>
      </c>
      <c r="AK29" s="1">
        <v>34640</v>
      </c>
      <c r="AL29" s="1">
        <v>35003</v>
      </c>
      <c r="AM29" s="1">
        <v>34199.5</v>
      </c>
      <c r="AN29" s="1">
        <v>34732.5</v>
      </c>
      <c r="AR29" s="15"/>
      <c r="AT29" s="1"/>
    </row>
    <row r="30" spans="1:46">
      <c r="A30" t="s">
        <v>40</v>
      </c>
      <c r="B30" s="1">
        <v>9836.5</v>
      </c>
      <c r="C30" s="1">
        <v>10074.5</v>
      </c>
      <c r="D30" s="1">
        <v>9175.5</v>
      </c>
      <c r="E30" s="1">
        <v>9944</v>
      </c>
      <c r="F30" s="1">
        <v>14363.5</v>
      </c>
      <c r="G30" s="1">
        <v>13911.5</v>
      </c>
      <c r="H30" s="1">
        <v>11343</v>
      </c>
      <c r="I30" s="1">
        <v>15258</v>
      </c>
      <c r="J30" s="1">
        <v>20164</v>
      </c>
      <c r="K30" s="1">
        <v>19823</v>
      </c>
      <c r="L30" s="1">
        <v>19056.5</v>
      </c>
      <c r="M30" s="1">
        <v>16891</v>
      </c>
      <c r="N30" s="1">
        <v>18490</v>
      </c>
      <c r="O30" s="1">
        <v>21912</v>
      </c>
      <c r="P30" s="1">
        <v>22126.5</v>
      </c>
      <c r="Q30" s="1">
        <v>26755.5</v>
      </c>
      <c r="R30" s="1">
        <v>26550</v>
      </c>
      <c r="S30" s="1">
        <v>24498</v>
      </c>
      <c r="T30" s="1">
        <v>25665.5</v>
      </c>
      <c r="U30" s="1">
        <v>21045</v>
      </c>
      <c r="V30" s="1">
        <v>24448.5</v>
      </c>
      <c r="W30" s="1">
        <v>30362</v>
      </c>
      <c r="X30" s="1">
        <v>34255.5</v>
      </c>
      <c r="Y30" s="1">
        <v>33855</v>
      </c>
      <c r="Z30" s="1">
        <v>24494.5</v>
      </c>
      <c r="AA30" s="1">
        <v>26584.5</v>
      </c>
      <c r="AB30" s="1">
        <v>36049</v>
      </c>
      <c r="AC30" s="1">
        <v>39850.5</v>
      </c>
      <c r="AD30" s="1">
        <v>39661</v>
      </c>
      <c r="AE30" s="1">
        <v>37555</v>
      </c>
      <c r="AF30" s="1">
        <v>34223</v>
      </c>
      <c r="AG30" s="1">
        <v>36342.5</v>
      </c>
      <c r="AH30" s="1">
        <v>45397</v>
      </c>
      <c r="AI30" s="1">
        <v>57318</v>
      </c>
      <c r="AJ30" s="1">
        <v>59995.5</v>
      </c>
      <c r="AK30" s="1">
        <v>61122.5</v>
      </c>
      <c r="AL30" s="1">
        <v>68999</v>
      </c>
      <c r="AM30" s="1">
        <v>74562.5</v>
      </c>
      <c r="AN30" s="1">
        <v>66790</v>
      </c>
      <c r="AR30" s="15"/>
      <c r="AT30" s="1"/>
    </row>
    <row r="31" spans="1:46">
      <c r="A31" t="s">
        <v>19</v>
      </c>
      <c r="B31" s="1">
        <v>8671</v>
      </c>
      <c r="C31" s="1">
        <v>7685.5</v>
      </c>
      <c r="D31" s="1">
        <v>10780.5</v>
      </c>
      <c r="E31" s="1">
        <v>10426</v>
      </c>
      <c r="F31" s="1">
        <v>11195.5</v>
      </c>
      <c r="G31" s="1">
        <v>15679.5</v>
      </c>
      <c r="H31" s="1">
        <v>15641</v>
      </c>
      <c r="I31" s="1">
        <v>12735.5</v>
      </c>
      <c r="J31" s="1">
        <v>10817.5</v>
      </c>
      <c r="K31" s="1">
        <v>6572.5</v>
      </c>
      <c r="L31" s="1">
        <v>5619</v>
      </c>
      <c r="M31" s="1">
        <v>8868</v>
      </c>
      <c r="N31" s="1">
        <v>11762</v>
      </c>
      <c r="O31" s="1">
        <v>14165</v>
      </c>
      <c r="P31" s="1">
        <v>16050</v>
      </c>
      <c r="Q31" s="1">
        <v>16882</v>
      </c>
      <c r="R31" s="1">
        <v>19383</v>
      </c>
      <c r="S31" s="1">
        <v>18358.5</v>
      </c>
      <c r="T31" s="1">
        <v>11357.5</v>
      </c>
      <c r="U31" s="1">
        <v>9857.5</v>
      </c>
      <c r="V31" s="1">
        <v>17796.5</v>
      </c>
      <c r="W31" s="1">
        <v>21910.5</v>
      </c>
      <c r="X31" s="1">
        <v>16096</v>
      </c>
      <c r="Y31" s="1">
        <v>10973.5</v>
      </c>
      <c r="Z31" s="1">
        <v>10594.5</v>
      </c>
      <c r="AA31" s="1">
        <v>9952</v>
      </c>
      <c r="AB31" s="1">
        <v>10521</v>
      </c>
      <c r="AC31" s="1">
        <v>11527.5</v>
      </c>
      <c r="AD31" s="1">
        <v>10535.5</v>
      </c>
      <c r="AE31" s="1">
        <v>9983</v>
      </c>
      <c r="AF31" s="1">
        <v>10372</v>
      </c>
      <c r="AG31" s="1">
        <v>11835</v>
      </c>
      <c r="AH31" s="1">
        <v>14632.5</v>
      </c>
      <c r="AI31" s="1">
        <v>12871</v>
      </c>
      <c r="AJ31" s="1">
        <v>11496.5</v>
      </c>
      <c r="AK31" s="1">
        <v>14409.5</v>
      </c>
      <c r="AL31" s="1">
        <v>15847.5</v>
      </c>
      <c r="AM31" s="1">
        <v>15348</v>
      </c>
      <c r="AN31" s="1">
        <v>13220.5</v>
      </c>
      <c r="AR31" s="15"/>
      <c r="AT31" s="1"/>
    </row>
    <row r="32" spans="1:46">
      <c r="A32" t="s">
        <v>34</v>
      </c>
      <c r="B32" s="1">
        <v>103930</v>
      </c>
      <c r="C32" s="1">
        <v>119673.5</v>
      </c>
      <c r="D32" s="1">
        <v>138243</v>
      </c>
      <c r="E32" s="1">
        <v>132664.5</v>
      </c>
      <c r="F32" s="1">
        <v>125090</v>
      </c>
      <c r="G32" s="1">
        <v>144748</v>
      </c>
      <c r="H32" s="1">
        <v>153152.5</v>
      </c>
      <c r="I32" s="1">
        <v>148707.5</v>
      </c>
      <c r="J32" s="1">
        <v>137725</v>
      </c>
      <c r="K32" s="1">
        <v>120914</v>
      </c>
      <c r="L32" s="1">
        <v>116212</v>
      </c>
      <c r="M32" s="1">
        <v>101595.5</v>
      </c>
      <c r="N32" s="1">
        <v>100242</v>
      </c>
      <c r="O32" s="1">
        <v>117858</v>
      </c>
      <c r="P32" s="1">
        <v>127562.5</v>
      </c>
      <c r="Q32" s="1">
        <v>136675.5</v>
      </c>
      <c r="R32" s="1">
        <v>156831.5</v>
      </c>
      <c r="S32" s="1">
        <v>149603.5</v>
      </c>
      <c r="T32" s="1">
        <v>107995</v>
      </c>
      <c r="U32" s="1">
        <v>99101.5</v>
      </c>
      <c r="V32" s="1">
        <v>116943.5</v>
      </c>
      <c r="W32" s="1">
        <v>112410</v>
      </c>
      <c r="X32" s="1">
        <v>101223</v>
      </c>
      <c r="Y32" s="1">
        <v>99092</v>
      </c>
      <c r="Z32" s="1">
        <v>99780.5</v>
      </c>
      <c r="AA32" s="1">
        <v>102007</v>
      </c>
      <c r="AB32" s="1">
        <v>104254</v>
      </c>
      <c r="AC32" s="1">
        <v>100382.5</v>
      </c>
      <c r="AD32" s="1">
        <v>90144</v>
      </c>
      <c r="AE32" s="1">
        <v>103634</v>
      </c>
      <c r="AF32" s="1">
        <v>112156.5</v>
      </c>
      <c r="AG32" s="1">
        <v>113035.5</v>
      </c>
      <c r="AH32" s="1">
        <v>122616.5</v>
      </c>
      <c r="AI32" s="1">
        <v>128350.5</v>
      </c>
      <c r="AJ32" s="1">
        <v>153772.5</v>
      </c>
      <c r="AK32" s="1">
        <v>151568.5</v>
      </c>
      <c r="AL32" s="1">
        <v>138979.5</v>
      </c>
      <c r="AM32" s="1">
        <v>152233</v>
      </c>
      <c r="AN32" s="1">
        <v>152622.5</v>
      </c>
      <c r="AR32" s="15"/>
      <c r="AT32" s="1"/>
    </row>
    <row r="33" spans="1:46">
      <c r="A33" t="s">
        <v>33</v>
      </c>
      <c r="B33" s="1">
        <v>36656</v>
      </c>
      <c r="C33" s="1">
        <v>35621.5</v>
      </c>
      <c r="D33" s="1">
        <v>38501.5</v>
      </c>
      <c r="E33" s="1">
        <v>43511.5</v>
      </c>
      <c r="F33" s="1">
        <v>45636.5</v>
      </c>
      <c r="G33" s="1">
        <v>45265</v>
      </c>
      <c r="H33" s="1">
        <v>49936.5</v>
      </c>
      <c r="I33" s="1">
        <v>52978.5</v>
      </c>
      <c r="J33" s="1">
        <v>48360</v>
      </c>
      <c r="K33" s="1">
        <v>48379</v>
      </c>
      <c r="L33" s="1">
        <v>48810.5</v>
      </c>
      <c r="M33" s="1">
        <v>51145</v>
      </c>
      <c r="N33" s="1">
        <v>54351.5</v>
      </c>
      <c r="O33" s="1">
        <v>54629</v>
      </c>
      <c r="P33" s="1">
        <v>56933.5</v>
      </c>
      <c r="Q33" s="1">
        <v>59221.5</v>
      </c>
      <c r="R33" s="1">
        <v>53338.5</v>
      </c>
      <c r="S33" s="1">
        <v>52860</v>
      </c>
      <c r="T33" s="1">
        <v>68670.5</v>
      </c>
      <c r="U33" s="1">
        <v>75832</v>
      </c>
      <c r="V33" s="1">
        <v>69968.5</v>
      </c>
      <c r="W33" s="1">
        <v>58726</v>
      </c>
      <c r="X33" s="1">
        <v>56811.5</v>
      </c>
      <c r="Y33" s="1">
        <v>58072</v>
      </c>
      <c r="Z33" s="1">
        <v>54350</v>
      </c>
      <c r="AA33" s="1">
        <v>52495.5</v>
      </c>
      <c r="AB33" s="1">
        <v>57170.5</v>
      </c>
      <c r="AC33" s="1">
        <v>56848</v>
      </c>
      <c r="AD33" s="1">
        <v>51291.5</v>
      </c>
      <c r="AE33" s="1">
        <v>52032.5</v>
      </c>
      <c r="AF33" s="1">
        <v>47540</v>
      </c>
      <c r="AG33" s="1">
        <v>55417.5</v>
      </c>
      <c r="AH33" s="1">
        <v>67405.5</v>
      </c>
      <c r="AI33" s="1">
        <v>67668</v>
      </c>
      <c r="AJ33" s="1">
        <v>71733</v>
      </c>
      <c r="AK33" s="1">
        <v>70196</v>
      </c>
      <c r="AL33" s="1">
        <v>65874.5</v>
      </c>
      <c r="AM33" s="1">
        <v>65784</v>
      </c>
      <c r="AN33" s="1">
        <v>62208.5</v>
      </c>
      <c r="AR33" s="15"/>
      <c r="AT33" s="1"/>
    </row>
    <row r="34" spans="1:46">
      <c r="A34" t="s">
        <v>21</v>
      </c>
      <c r="B34" s="1">
        <v>363443.5</v>
      </c>
      <c r="C34" s="1">
        <v>383299.5</v>
      </c>
      <c r="D34" s="1">
        <v>388953</v>
      </c>
      <c r="E34" s="1">
        <v>405082.5</v>
      </c>
      <c r="F34" s="1">
        <v>432577.5</v>
      </c>
      <c r="G34" s="1">
        <v>452225.5</v>
      </c>
      <c r="H34" s="1">
        <v>472245</v>
      </c>
      <c r="I34" s="1">
        <v>488785</v>
      </c>
      <c r="J34" s="1">
        <v>501401.5</v>
      </c>
      <c r="K34" s="1">
        <v>474313</v>
      </c>
      <c r="L34" s="1">
        <v>451496.5</v>
      </c>
      <c r="M34" s="1">
        <v>466106.5</v>
      </c>
      <c r="N34" s="1">
        <v>438600</v>
      </c>
      <c r="O34" s="1">
        <v>434738</v>
      </c>
      <c r="P34" s="1">
        <v>492098</v>
      </c>
      <c r="Q34" s="1">
        <v>511195.5</v>
      </c>
      <c r="R34" s="1">
        <v>520022.5</v>
      </c>
      <c r="S34" s="1">
        <v>562761.5</v>
      </c>
      <c r="T34" s="1">
        <v>564132.5</v>
      </c>
      <c r="U34" s="1">
        <v>550562</v>
      </c>
      <c r="V34" s="1">
        <v>541515</v>
      </c>
      <c r="W34" s="1">
        <v>523329</v>
      </c>
      <c r="X34" s="1">
        <v>498167.5</v>
      </c>
      <c r="Y34" s="1">
        <v>442098</v>
      </c>
      <c r="Z34" s="1">
        <v>420080.5</v>
      </c>
      <c r="AA34" s="1">
        <v>427354.5</v>
      </c>
      <c r="AB34" s="1">
        <v>425228</v>
      </c>
      <c r="AC34" s="1">
        <v>435929</v>
      </c>
      <c r="AD34" s="1">
        <v>450076</v>
      </c>
      <c r="AE34" s="1">
        <v>443747.5</v>
      </c>
      <c r="AF34" s="1">
        <v>446599</v>
      </c>
      <c r="AG34" s="1">
        <v>450907.5</v>
      </c>
      <c r="AH34" s="1">
        <v>463446.5</v>
      </c>
      <c r="AI34" s="1">
        <v>463827.5</v>
      </c>
      <c r="AJ34" s="1">
        <v>453640</v>
      </c>
      <c r="AK34" s="1">
        <v>479426.5</v>
      </c>
      <c r="AL34" s="1">
        <v>462524.5</v>
      </c>
      <c r="AM34" s="1">
        <v>401540</v>
      </c>
      <c r="AN34" s="1">
        <v>379308.5</v>
      </c>
      <c r="AR34" s="15"/>
      <c r="AT34" s="1"/>
    </row>
    <row r="35" spans="1:46">
      <c r="A35" t="s">
        <v>53</v>
      </c>
      <c r="B35" s="1">
        <v>114761.5</v>
      </c>
      <c r="C35" s="1">
        <v>116815</v>
      </c>
      <c r="D35" s="1">
        <v>134506.5</v>
      </c>
      <c r="E35" s="1">
        <v>140570.5</v>
      </c>
      <c r="F35" s="1">
        <v>150743</v>
      </c>
      <c r="G35" s="1">
        <v>173850.5</v>
      </c>
      <c r="H35" s="1">
        <v>172604.5</v>
      </c>
      <c r="I35" s="1">
        <v>147711</v>
      </c>
      <c r="J35" s="1">
        <v>138609</v>
      </c>
      <c r="K35" s="1">
        <v>140826</v>
      </c>
      <c r="L35" s="1">
        <v>143709.5</v>
      </c>
      <c r="M35" s="1">
        <v>141463.5</v>
      </c>
      <c r="N35" s="1">
        <v>126063</v>
      </c>
      <c r="O35" s="1">
        <v>127402.5</v>
      </c>
      <c r="P35" s="1">
        <v>153558.5</v>
      </c>
      <c r="Q35" s="1">
        <v>181917.5</v>
      </c>
      <c r="R35" s="1">
        <v>179263</v>
      </c>
      <c r="S35" s="1">
        <v>170919.5</v>
      </c>
      <c r="T35" s="1">
        <v>174591.5</v>
      </c>
      <c r="U35" s="1">
        <v>157793.5</v>
      </c>
      <c r="V35" s="1">
        <v>143741</v>
      </c>
      <c r="W35" s="1">
        <v>162761</v>
      </c>
      <c r="X35" s="1">
        <v>175047.5</v>
      </c>
      <c r="Y35" s="1">
        <v>158602.5</v>
      </c>
      <c r="Z35" s="1">
        <v>161446.5</v>
      </c>
      <c r="AA35" s="1">
        <v>185374</v>
      </c>
      <c r="AB35" s="1">
        <v>213697.5</v>
      </c>
      <c r="AC35" s="1">
        <v>209683</v>
      </c>
      <c r="AD35" s="1">
        <v>196147</v>
      </c>
      <c r="AE35" s="1">
        <v>217489.5</v>
      </c>
      <c r="AF35" s="1">
        <v>226269</v>
      </c>
      <c r="AG35" s="1">
        <v>212962</v>
      </c>
      <c r="AH35" s="1">
        <v>230228</v>
      </c>
      <c r="AI35" s="1">
        <v>270181</v>
      </c>
      <c r="AJ35" s="1">
        <v>268462.5</v>
      </c>
      <c r="AK35" s="1">
        <v>249259.5</v>
      </c>
      <c r="AL35" s="1">
        <v>259336</v>
      </c>
      <c r="AM35" s="1">
        <v>264735</v>
      </c>
      <c r="AN35" s="1">
        <v>257098.5</v>
      </c>
      <c r="AR35" s="15"/>
      <c r="AT35" s="1"/>
    </row>
    <row r="36" spans="1:46">
      <c r="A36" t="s">
        <v>45</v>
      </c>
      <c r="B36" s="1">
        <v>10163</v>
      </c>
      <c r="C36" s="1">
        <v>9879.5</v>
      </c>
      <c r="D36" s="1">
        <v>10953</v>
      </c>
      <c r="E36" s="1">
        <v>15760.5</v>
      </c>
      <c r="F36" s="1">
        <v>16481</v>
      </c>
      <c r="G36" s="1">
        <v>12377.5</v>
      </c>
      <c r="H36" s="1">
        <v>13754.5</v>
      </c>
      <c r="I36" s="1">
        <v>16291.5</v>
      </c>
      <c r="J36" s="1">
        <v>16967</v>
      </c>
      <c r="K36" s="1">
        <v>15279</v>
      </c>
      <c r="L36" s="1">
        <v>12295</v>
      </c>
      <c r="M36" s="1">
        <v>12087</v>
      </c>
      <c r="N36" s="1">
        <v>11855.5</v>
      </c>
      <c r="O36" s="1">
        <v>11713</v>
      </c>
      <c r="P36" s="1">
        <v>12605</v>
      </c>
      <c r="Q36" s="1">
        <v>11704</v>
      </c>
      <c r="R36" s="1">
        <v>10228.5</v>
      </c>
      <c r="S36" s="1">
        <v>10233.5</v>
      </c>
      <c r="T36" s="1">
        <v>11161.5</v>
      </c>
      <c r="U36" s="1">
        <v>10269</v>
      </c>
      <c r="V36" s="1">
        <v>11589</v>
      </c>
      <c r="W36" s="1">
        <v>15914</v>
      </c>
      <c r="X36" s="1">
        <v>16860</v>
      </c>
      <c r="Y36" s="1">
        <v>13642</v>
      </c>
      <c r="Z36" s="1">
        <v>14140.5</v>
      </c>
      <c r="AA36" s="1">
        <v>14355</v>
      </c>
      <c r="AB36" s="1">
        <v>11163</v>
      </c>
      <c r="AC36" s="1">
        <v>10484</v>
      </c>
      <c r="AD36" s="1">
        <v>10499</v>
      </c>
      <c r="AE36" s="1">
        <v>11949</v>
      </c>
      <c r="AF36" s="1">
        <v>11413.5</v>
      </c>
      <c r="AG36" s="1">
        <v>10880.5</v>
      </c>
      <c r="AH36" s="1">
        <v>11227</v>
      </c>
      <c r="AI36" s="1">
        <v>11130.5</v>
      </c>
      <c r="AJ36" s="1">
        <v>11070</v>
      </c>
      <c r="AK36" s="1">
        <v>10826.5</v>
      </c>
      <c r="AL36" s="1">
        <v>11006.5</v>
      </c>
      <c r="AM36" s="1">
        <v>9769.5</v>
      </c>
      <c r="AN36" s="1">
        <v>11314.5</v>
      </c>
      <c r="AR36" s="15"/>
      <c r="AT36" s="1"/>
    </row>
    <row r="37" spans="1:46">
      <c r="A37" t="s">
        <v>26</v>
      </c>
      <c r="B37" s="1">
        <v>171753</v>
      </c>
      <c r="C37" s="1">
        <v>157492.5</v>
      </c>
      <c r="D37" s="1">
        <v>157636.5</v>
      </c>
      <c r="E37" s="1">
        <v>177016</v>
      </c>
      <c r="F37" s="1">
        <v>218114.5</v>
      </c>
      <c r="G37" s="1">
        <v>256615.5</v>
      </c>
      <c r="H37" s="1">
        <v>263023</v>
      </c>
      <c r="I37" s="1">
        <v>255719.5</v>
      </c>
      <c r="J37" s="1">
        <v>244138</v>
      </c>
      <c r="K37" s="1">
        <v>248202</v>
      </c>
      <c r="L37" s="1">
        <v>255204.5</v>
      </c>
      <c r="M37" s="1">
        <v>250884</v>
      </c>
      <c r="N37" s="1">
        <v>225320.5</v>
      </c>
      <c r="O37" s="1">
        <v>203939.5</v>
      </c>
      <c r="P37" s="1">
        <v>230590</v>
      </c>
      <c r="Q37" s="1">
        <v>254582.5</v>
      </c>
      <c r="R37" s="1">
        <v>273739</v>
      </c>
      <c r="S37" s="1">
        <v>291764.5</v>
      </c>
      <c r="T37" s="1">
        <v>264125.5</v>
      </c>
      <c r="U37" s="1">
        <v>238331</v>
      </c>
      <c r="V37" s="1">
        <v>229567</v>
      </c>
      <c r="W37" s="1">
        <v>226166.5</v>
      </c>
      <c r="X37" s="1">
        <v>243772.5</v>
      </c>
      <c r="Y37" s="1">
        <v>228990.5</v>
      </c>
      <c r="Z37" s="1">
        <v>217478</v>
      </c>
      <c r="AA37" s="1">
        <v>208201.5</v>
      </c>
      <c r="AB37" s="1">
        <v>203397</v>
      </c>
      <c r="AC37" s="1">
        <v>230298.5</v>
      </c>
      <c r="AD37" s="1">
        <v>238346</v>
      </c>
      <c r="AE37" s="1">
        <v>246479</v>
      </c>
      <c r="AF37" s="1">
        <v>244455.5</v>
      </c>
      <c r="AG37" s="1">
        <v>258511</v>
      </c>
      <c r="AH37" s="1">
        <v>273036.5</v>
      </c>
      <c r="AI37" s="1">
        <v>295783.5</v>
      </c>
      <c r="AJ37" s="1">
        <v>303319.5</v>
      </c>
      <c r="AK37" s="1">
        <v>273983.5</v>
      </c>
      <c r="AL37" s="1">
        <v>242183.5</v>
      </c>
      <c r="AM37" s="1">
        <v>251142</v>
      </c>
      <c r="AN37" s="1">
        <v>274033.5</v>
      </c>
      <c r="AR37" s="15"/>
      <c r="AT37" s="1"/>
    </row>
    <row r="38" spans="1:46">
      <c r="A38" t="s">
        <v>54</v>
      </c>
      <c r="B38" s="1">
        <v>48364</v>
      </c>
      <c r="C38" s="1">
        <v>40886.5</v>
      </c>
      <c r="D38" s="1">
        <v>44710.5</v>
      </c>
      <c r="E38" s="1">
        <v>53662</v>
      </c>
      <c r="F38" s="1">
        <v>60287</v>
      </c>
      <c r="G38" s="1">
        <v>63625</v>
      </c>
      <c r="H38" s="1">
        <v>77144</v>
      </c>
      <c r="I38" s="1">
        <v>87048</v>
      </c>
      <c r="J38" s="1">
        <v>89819</v>
      </c>
      <c r="K38" s="1">
        <v>85700</v>
      </c>
      <c r="L38" s="1">
        <v>90037.5</v>
      </c>
      <c r="M38" s="1">
        <v>104542</v>
      </c>
      <c r="N38" s="1">
        <v>93053</v>
      </c>
      <c r="O38" s="1">
        <v>80027.5</v>
      </c>
      <c r="P38" s="1">
        <v>87187.5</v>
      </c>
      <c r="Q38" s="1">
        <v>104326.5</v>
      </c>
      <c r="R38" s="1">
        <v>119902.5</v>
      </c>
      <c r="S38" s="1">
        <v>108304.5</v>
      </c>
      <c r="T38" s="1">
        <v>91803</v>
      </c>
      <c r="U38" s="1">
        <v>98643.5</v>
      </c>
      <c r="V38" s="1">
        <v>93850</v>
      </c>
      <c r="W38" s="1">
        <v>80397</v>
      </c>
      <c r="X38" s="1">
        <v>70923.5</v>
      </c>
      <c r="Y38" s="1">
        <v>77478</v>
      </c>
      <c r="Z38" s="1">
        <v>89851</v>
      </c>
      <c r="AA38" s="1">
        <v>86898</v>
      </c>
      <c r="AB38" s="1">
        <v>77656</v>
      </c>
      <c r="AC38" s="1">
        <v>67769.5</v>
      </c>
      <c r="AD38" s="1">
        <v>79176.5</v>
      </c>
      <c r="AE38" s="1">
        <v>91070.5</v>
      </c>
      <c r="AF38" s="1">
        <v>83444.5</v>
      </c>
      <c r="AG38" s="1">
        <v>78159</v>
      </c>
      <c r="AH38" s="1">
        <v>79491.5</v>
      </c>
      <c r="AI38" s="1">
        <v>91785</v>
      </c>
      <c r="AJ38" s="1">
        <v>94503</v>
      </c>
      <c r="AK38" s="1">
        <v>106455</v>
      </c>
      <c r="AL38" s="1">
        <v>109430</v>
      </c>
      <c r="AM38" s="1">
        <v>103706.5</v>
      </c>
      <c r="AN38" s="1">
        <v>104638.5</v>
      </c>
      <c r="AR38" s="15"/>
      <c r="AT38" s="1"/>
    </row>
    <row r="39" spans="1:46">
      <c r="A39" t="s">
        <v>14</v>
      </c>
      <c r="B39" s="1">
        <v>43767</v>
      </c>
      <c r="C39" s="1">
        <v>42014.5</v>
      </c>
      <c r="D39" s="1">
        <v>38272.5</v>
      </c>
      <c r="E39" s="1">
        <v>50103.5</v>
      </c>
      <c r="F39" s="1">
        <v>63721.5</v>
      </c>
      <c r="G39" s="1">
        <v>65508.5</v>
      </c>
      <c r="H39" s="1">
        <v>79886</v>
      </c>
      <c r="I39" s="1">
        <v>76941</v>
      </c>
      <c r="J39" s="1">
        <v>57032</v>
      </c>
      <c r="K39" s="1">
        <v>54405</v>
      </c>
      <c r="L39" s="1">
        <v>53709.5</v>
      </c>
      <c r="M39" s="1">
        <v>48884.5</v>
      </c>
      <c r="N39" s="1">
        <v>56689</v>
      </c>
      <c r="O39" s="1">
        <v>57316</v>
      </c>
      <c r="P39" s="1">
        <v>57244.5</v>
      </c>
      <c r="Q39" s="1">
        <v>64459.5</v>
      </c>
      <c r="R39" s="1">
        <v>61506</v>
      </c>
      <c r="S39" s="1">
        <v>63932.5</v>
      </c>
      <c r="T39" s="1">
        <v>66818</v>
      </c>
      <c r="U39" s="1">
        <v>69241.5</v>
      </c>
      <c r="V39" s="1">
        <v>73353.5</v>
      </c>
      <c r="W39" s="1">
        <v>83141</v>
      </c>
      <c r="X39" s="1">
        <v>81315</v>
      </c>
      <c r="Y39" s="1">
        <v>65834</v>
      </c>
      <c r="Z39" s="1">
        <v>60752.5</v>
      </c>
      <c r="AA39" s="1">
        <v>57745.5</v>
      </c>
      <c r="AB39" s="1">
        <v>66123</v>
      </c>
      <c r="AC39" s="1">
        <v>73981.5</v>
      </c>
      <c r="AD39" s="1">
        <v>70976.5</v>
      </c>
      <c r="AE39" s="1">
        <v>72838</v>
      </c>
      <c r="AF39" s="1">
        <v>65639.5</v>
      </c>
      <c r="AG39" s="1">
        <v>59737</v>
      </c>
      <c r="AH39" s="1">
        <v>66255.5</v>
      </c>
      <c r="AI39" s="1">
        <v>74358</v>
      </c>
      <c r="AJ39" s="1">
        <v>79107.5</v>
      </c>
      <c r="AK39" s="1">
        <v>71534</v>
      </c>
      <c r="AL39" s="1">
        <v>65484.5</v>
      </c>
      <c r="AM39" s="1">
        <v>73016</v>
      </c>
      <c r="AN39" s="1">
        <v>70017</v>
      </c>
      <c r="AR39" s="15"/>
      <c r="AT39" s="1"/>
    </row>
    <row r="40" spans="1:46">
      <c r="A40" t="s">
        <v>23</v>
      </c>
      <c r="B40" s="1">
        <v>204688</v>
      </c>
      <c r="C40" s="1">
        <v>195871.5</v>
      </c>
      <c r="D40" s="1">
        <v>176484.5</v>
      </c>
      <c r="E40" s="1">
        <v>177782.5</v>
      </c>
      <c r="F40" s="1">
        <v>212949</v>
      </c>
      <c r="G40" s="1">
        <v>254160.5</v>
      </c>
      <c r="H40" s="1">
        <v>302229.5</v>
      </c>
      <c r="I40" s="1">
        <v>345057.5</v>
      </c>
      <c r="J40" s="1">
        <v>282904.5</v>
      </c>
      <c r="K40" s="1">
        <v>205308.5</v>
      </c>
      <c r="L40" s="1">
        <v>206900</v>
      </c>
      <c r="M40" s="1">
        <v>212893</v>
      </c>
      <c r="N40" s="1">
        <v>228087</v>
      </c>
      <c r="O40" s="1">
        <v>242544.5</v>
      </c>
      <c r="P40" s="1">
        <v>234107</v>
      </c>
      <c r="Q40" s="1">
        <v>231157</v>
      </c>
      <c r="R40" s="1">
        <v>261175</v>
      </c>
      <c r="S40" s="1">
        <v>269761.5</v>
      </c>
      <c r="T40" s="1">
        <v>241014.5</v>
      </c>
      <c r="U40" s="1">
        <v>221705</v>
      </c>
      <c r="V40" s="1">
        <v>215004.5</v>
      </c>
      <c r="W40" s="1">
        <v>217530.5</v>
      </c>
      <c r="X40" s="1">
        <v>194536.5</v>
      </c>
      <c r="Y40" s="1">
        <v>160371</v>
      </c>
      <c r="Z40" s="1">
        <v>163208</v>
      </c>
      <c r="AA40" s="1">
        <v>179022.5</v>
      </c>
      <c r="AB40" s="1">
        <v>201324</v>
      </c>
      <c r="AC40" s="1">
        <v>224287</v>
      </c>
      <c r="AD40" s="1">
        <v>218071.5</v>
      </c>
      <c r="AE40" s="1">
        <v>210932.5</v>
      </c>
      <c r="AF40" s="1">
        <v>214764</v>
      </c>
      <c r="AG40" s="1">
        <v>206678</v>
      </c>
      <c r="AH40" s="1">
        <v>197736</v>
      </c>
      <c r="AI40" s="1">
        <v>214865</v>
      </c>
      <c r="AJ40" s="1">
        <v>238718.5</v>
      </c>
      <c r="AK40" s="1">
        <v>255863.5</v>
      </c>
      <c r="AL40" s="1">
        <v>249807</v>
      </c>
      <c r="AM40" s="1">
        <v>242377</v>
      </c>
      <c r="AN40" s="1">
        <v>247200</v>
      </c>
      <c r="AR40" s="15"/>
      <c r="AT40" s="1"/>
    </row>
    <row r="41" spans="1:46">
      <c r="A41" t="s">
        <v>32</v>
      </c>
      <c r="B41" s="1">
        <v>19439</v>
      </c>
      <c r="C41" s="1">
        <v>18098.5</v>
      </c>
      <c r="D41" s="1">
        <v>13964</v>
      </c>
      <c r="E41" s="1">
        <v>16869.5</v>
      </c>
      <c r="F41" s="1">
        <v>21454</v>
      </c>
      <c r="G41" s="1">
        <v>23455.5</v>
      </c>
      <c r="H41" s="1">
        <v>25654.5</v>
      </c>
      <c r="I41" s="1">
        <v>24949.5</v>
      </c>
      <c r="J41" s="1">
        <v>20205</v>
      </c>
      <c r="K41" s="1">
        <v>16952</v>
      </c>
      <c r="L41" s="1">
        <v>17289</v>
      </c>
      <c r="M41" s="1">
        <v>17587.5</v>
      </c>
      <c r="N41" s="1">
        <v>14615</v>
      </c>
      <c r="O41" s="1">
        <v>12437</v>
      </c>
      <c r="P41" s="1">
        <v>15591</v>
      </c>
      <c r="Q41" s="1">
        <v>21977</v>
      </c>
      <c r="R41" s="1">
        <v>23655.5</v>
      </c>
      <c r="S41" s="1">
        <v>19670</v>
      </c>
      <c r="T41" s="1">
        <v>19836</v>
      </c>
      <c r="U41" s="1">
        <v>18910.5</v>
      </c>
      <c r="V41" s="1">
        <v>18794.5</v>
      </c>
      <c r="W41" s="1">
        <v>19833.5</v>
      </c>
      <c r="X41" s="1">
        <v>17540</v>
      </c>
      <c r="Y41" s="1">
        <v>16730</v>
      </c>
      <c r="Z41" s="1">
        <v>14538.5</v>
      </c>
      <c r="AA41" s="1">
        <v>14873.5</v>
      </c>
      <c r="AB41" s="1">
        <v>18629.5</v>
      </c>
      <c r="AC41" s="1">
        <v>21984</v>
      </c>
      <c r="AD41" s="1">
        <v>22556.5</v>
      </c>
      <c r="AE41" s="1">
        <v>19601.5</v>
      </c>
      <c r="AF41" s="1">
        <v>17357</v>
      </c>
      <c r="AG41" s="1">
        <v>20431</v>
      </c>
      <c r="AH41" s="1">
        <v>23988.5</v>
      </c>
      <c r="AI41" s="1">
        <v>24050.5</v>
      </c>
      <c r="AJ41" s="1">
        <v>23846</v>
      </c>
      <c r="AK41" s="1">
        <v>23561</v>
      </c>
      <c r="AL41" s="1">
        <v>22202.5</v>
      </c>
      <c r="AM41" s="1">
        <v>19278</v>
      </c>
      <c r="AN41" s="1">
        <v>14765.5</v>
      </c>
      <c r="AR41" s="15"/>
      <c r="AT41" s="1"/>
    </row>
    <row r="42" spans="1:46">
      <c r="A42" t="s">
        <v>47</v>
      </c>
      <c r="B42" s="1">
        <v>87180.5</v>
      </c>
      <c r="C42" s="1">
        <v>70304.5</v>
      </c>
      <c r="D42" s="1">
        <v>80063.5</v>
      </c>
      <c r="E42" s="1">
        <v>86296.5</v>
      </c>
      <c r="F42" s="1">
        <v>101959</v>
      </c>
      <c r="G42" s="1">
        <v>121666</v>
      </c>
      <c r="H42" s="1">
        <v>117498</v>
      </c>
      <c r="I42" s="1">
        <v>107239</v>
      </c>
      <c r="J42" s="1">
        <v>88380</v>
      </c>
      <c r="K42" s="1">
        <v>84878.5</v>
      </c>
      <c r="L42" s="1">
        <v>87445</v>
      </c>
      <c r="M42" s="1">
        <v>87714</v>
      </c>
      <c r="N42" s="1">
        <v>99466.5</v>
      </c>
      <c r="O42" s="1">
        <v>92728</v>
      </c>
      <c r="P42" s="1">
        <v>92779</v>
      </c>
      <c r="Q42" s="1">
        <v>121904.5</v>
      </c>
      <c r="R42" s="1">
        <v>131510.5</v>
      </c>
      <c r="S42" s="1">
        <v>107980.5</v>
      </c>
      <c r="T42" s="1">
        <v>118652</v>
      </c>
      <c r="U42" s="1">
        <v>114246</v>
      </c>
      <c r="V42" s="1">
        <v>84729</v>
      </c>
      <c r="W42" s="1">
        <v>82554</v>
      </c>
      <c r="X42" s="1">
        <v>74137.5</v>
      </c>
      <c r="Y42" s="1">
        <v>71663.5</v>
      </c>
      <c r="Z42" s="1">
        <v>81293.5</v>
      </c>
      <c r="AA42" s="1">
        <v>90377</v>
      </c>
      <c r="AB42" s="1">
        <v>90710.5</v>
      </c>
      <c r="AC42" s="1">
        <v>92653</v>
      </c>
      <c r="AD42" s="1">
        <v>93493.5</v>
      </c>
      <c r="AE42" s="1">
        <v>86206</v>
      </c>
      <c r="AF42" s="1">
        <v>86909.5</v>
      </c>
      <c r="AG42" s="1">
        <v>92574</v>
      </c>
      <c r="AH42" s="1">
        <v>94313.5</v>
      </c>
      <c r="AI42" s="1">
        <v>115094.5</v>
      </c>
      <c r="AJ42" s="1">
        <v>135005</v>
      </c>
      <c r="AK42" s="1">
        <v>130558.5</v>
      </c>
      <c r="AL42" s="1">
        <v>113529</v>
      </c>
      <c r="AM42" s="1">
        <v>109586.5</v>
      </c>
      <c r="AN42" s="1">
        <v>107964</v>
      </c>
      <c r="AR42" s="15"/>
      <c r="AT42" s="1"/>
    </row>
    <row r="43" spans="1:46">
      <c r="A43" t="s">
        <v>39</v>
      </c>
      <c r="B43" s="1">
        <v>13683.5</v>
      </c>
      <c r="C43" s="1">
        <v>12837.5</v>
      </c>
      <c r="D43" s="1">
        <v>13425</v>
      </c>
      <c r="E43" s="1">
        <v>19741.5</v>
      </c>
      <c r="F43" s="1">
        <v>22789.5</v>
      </c>
      <c r="G43" s="1">
        <v>20067</v>
      </c>
      <c r="H43" s="1">
        <v>19804.5</v>
      </c>
      <c r="I43" s="1">
        <v>19217.5</v>
      </c>
      <c r="J43" s="1">
        <v>18090.5</v>
      </c>
      <c r="K43" s="1">
        <v>19882</v>
      </c>
      <c r="L43" s="1">
        <v>19255</v>
      </c>
      <c r="M43" s="1">
        <v>17360.5</v>
      </c>
      <c r="N43" s="1">
        <v>15287.5</v>
      </c>
      <c r="O43" s="1">
        <v>12930.5</v>
      </c>
      <c r="P43" s="1">
        <v>12393</v>
      </c>
      <c r="Q43" s="1">
        <v>14653</v>
      </c>
      <c r="R43" s="1">
        <v>16540.5</v>
      </c>
      <c r="S43" s="1">
        <v>17684.5</v>
      </c>
      <c r="T43" s="1">
        <v>17587</v>
      </c>
      <c r="U43" s="1">
        <v>14222.5</v>
      </c>
      <c r="V43" s="1">
        <v>13257</v>
      </c>
      <c r="W43" s="1">
        <v>13317</v>
      </c>
      <c r="X43" s="1">
        <v>10157</v>
      </c>
      <c r="Y43" s="1">
        <v>10092</v>
      </c>
      <c r="Z43" s="1">
        <v>9513.5</v>
      </c>
      <c r="AA43" s="1">
        <v>10191</v>
      </c>
      <c r="AB43" s="1">
        <v>11739</v>
      </c>
      <c r="AC43" s="1">
        <v>13742.5</v>
      </c>
      <c r="AD43" s="1">
        <v>15745</v>
      </c>
      <c r="AE43" s="1">
        <v>13039</v>
      </c>
      <c r="AF43" s="1">
        <v>11576</v>
      </c>
      <c r="AG43" s="1">
        <v>14544.5</v>
      </c>
      <c r="AH43" s="1">
        <v>16712</v>
      </c>
      <c r="AI43" s="1">
        <v>15036</v>
      </c>
      <c r="AJ43" s="1">
        <v>16658</v>
      </c>
      <c r="AK43" s="1">
        <v>16984.5</v>
      </c>
      <c r="AL43" s="1">
        <v>14705.5</v>
      </c>
      <c r="AM43" s="1">
        <v>16293</v>
      </c>
      <c r="AN43" s="1">
        <v>17662.5</v>
      </c>
      <c r="AR43" s="15"/>
      <c r="AT43" s="1"/>
    </row>
    <row r="44" spans="1:46">
      <c r="A44" t="s">
        <v>25</v>
      </c>
      <c r="B44" s="1">
        <v>116352</v>
      </c>
      <c r="C44" s="1">
        <v>120840.5</v>
      </c>
      <c r="D44" s="1">
        <v>115772</v>
      </c>
      <c r="E44" s="1">
        <v>120662.5</v>
      </c>
      <c r="F44" s="1">
        <v>135926.5</v>
      </c>
      <c r="G44" s="1">
        <v>162616.5</v>
      </c>
      <c r="H44" s="1">
        <v>170831</v>
      </c>
      <c r="I44" s="1">
        <v>141909.5</v>
      </c>
      <c r="J44" s="1">
        <v>130784</v>
      </c>
      <c r="K44" s="1">
        <v>133736</v>
      </c>
      <c r="L44" s="1">
        <v>133658.5</v>
      </c>
      <c r="M44" s="1">
        <v>142361</v>
      </c>
      <c r="N44" s="1">
        <v>155324.5</v>
      </c>
      <c r="O44" s="1">
        <v>172978.5</v>
      </c>
      <c r="P44" s="1">
        <v>154412</v>
      </c>
      <c r="Q44" s="1">
        <v>131500</v>
      </c>
      <c r="R44" s="1">
        <v>166480</v>
      </c>
      <c r="S44" s="1">
        <v>162868</v>
      </c>
      <c r="T44" s="1">
        <v>137644</v>
      </c>
      <c r="U44" s="1">
        <v>147448.5</v>
      </c>
      <c r="V44" s="1">
        <v>150242</v>
      </c>
      <c r="W44" s="1">
        <v>142588</v>
      </c>
      <c r="X44" s="1">
        <v>129486.5</v>
      </c>
      <c r="Y44" s="1">
        <v>121659</v>
      </c>
      <c r="Z44" s="1">
        <v>137570</v>
      </c>
      <c r="AA44" s="1">
        <v>147199</v>
      </c>
      <c r="AB44" s="1">
        <v>141213.5</v>
      </c>
      <c r="AC44" s="1">
        <v>152919</v>
      </c>
      <c r="AD44" s="1">
        <v>142866</v>
      </c>
      <c r="AE44" s="1">
        <v>137370</v>
      </c>
      <c r="AF44" s="1">
        <v>144140.5</v>
      </c>
      <c r="AG44" s="1">
        <v>138685</v>
      </c>
      <c r="AH44" s="1">
        <v>150900.5</v>
      </c>
      <c r="AI44" s="1">
        <v>165617.5</v>
      </c>
      <c r="AJ44" s="1">
        <v>170078.5</v>
      </c>
      <c r="AK44" s="1">
        <v>178586</v>
      </c>
      <c r="AL44" s="1">
        <v>192226.5</v>
      </c>
      <c r="AM44" s="1">
        <v>195203.5</v>
      </c>
      <c r="AN44" s="1">
        <v>164816</v>
      </c>
      <c r="AR44" s="15"/>
      <c r="AT44" s="1"/>
    </row>
    <row r="45" spans="1:46">
      <c r="A45" t="s">
        <v>58</v>
      </c>
      <c r="B45" s="1">
        <v>293088</v>
      </c>
      <c r="C45" s="1">
        <v>293693</v>
      </c>
      <c r="D45" s="1">
        <v>306548.5</v>
      </c>
      <c r="E45" s="1">
        <v>353415</v>
      </c>
      <c r="F45" s="1">
        <v>369368</v>
      </c>
      <c r="G45" s="1">
        <v>380767.5</v>
      </c>
      <c r="H45" s="1">
        <v>407391</v>
      </c>
      <c r="I45" s="1">
        <v>397386.5</v>
      </c>
      <c r="J45" s="1">
        <v>405216.5</v>
      </c>
      <c r="K45" s="1">
        <v>444912</v>
      </c>
      <c r="L45" s="1">
        <v>476175.5</v>
      </c>
      <c r="M45" s="1">
        <v>488406</v>
      </c>
      <c r="N45" s="1">
        <v>500561</v>
      </c>
      <c r="O45" s="1">
        <v>492056</v>
      </c>
      <c r="P45" s="1">
        <v>512533.5</v>
      </c>
      <c r="Q45" s="1">
        <v>559304.5</v>
      </c>
      <c r="R45" s="1">
        <v>562417</v>
      </c>
      <c r="S45" s="1">
        <v>596702.5</v>
      </c>
      <c r="T45" s="1">
        <v>587260</v>
      </c>
      <c r="U45" s="1">
        <v>552219.5</v>
      </c>
      <c r="V45" s="1">
        <v>586390</v>
      </c>
      <c r="W45" s="1">
        <v>575801.5</v>
      </c>
      <c r="X45" s="1">
        <v>543991</v>
      </c>
      <c r="Y45" s="1">
        <v>550799.5</v>
      </c>
      <c r="Z45" s="1">
        <v>545471.5</v>
      </c>
      <c r="AA45" s="1">
        <v>554723.5</v>
      </c>
      <c r="AB45" s="1">
        <v>611380.5</v>
      </c>
      <c r="AC45" s="1">
        <v>640430.5</v>
      </c>
      <c r="AD45" s="1">
        <v>627483</v>
      </c>
      <c r="AE45" s="1">
        <v>625885</v>
      </c>
      <c r="AF45" s="1">
        <v>638564.5</v>
      </c>
      <c r="AG45" s="1">
        <v>643926</v>
      </c>
      <c r="AH45" s="1">
        <v>682962.5</v>
      </c>
      <c r="AI45" s="1">
        <v>745595.5</v>
      </c>
      <c r="AJ45" s="1">
        <v>765323.5</v>
      </c>
      <c r="AK45" s="1">
        <v>764919.5</v>
      </c>
      <c r="AL45" s="1">
        <v>749024</v>
      </c>
      <c r="AM45" s="1">
        <v>708725</v>
      </c>
      <c r="AN45" s="1">
        <v>664692.5</v>
      </c>
      <c r="AR45" s="15"/>
      <c r="AT45" s="1"/>
    </row>
    <row r="46" spans="1:46">
      <c r="A46" t="s">
        <v>50</v>
      </c>
      <c r="B46" s="1">
        <v>14294.5</v>
      </c>
      <c r="C46" s="1">
        <v>14071</v>
      </c>
      <c r="D46" s="1">
        <v>17927</v>
      </c>
      <c r="E46" s="1">
        <v>21460</v>
      </c>
      <c r="F46" s="1">
        <v>29628.5</v>
      </c>
      <c r="G46" s="1">
        <v>34865</v>
      </c>
      <c r="H46" s="1">
        <v>35383.5</v>
      </c>
      <c r="I46" s="1">
        <v>30290</v>
      </c>
      <c r="J46" s="1">
        <v>27091.5</v>
      </c>
      <c r="K46" s="1">
        <v>32672.5</v>
      </c>
      <c r="L46" s="1">
        <v>31216.5</v>
      </c>
      <c r="M46" s="1">
        <v>26423.5</v>
      </c>
      <c r="N46" s="1">
        <v>24485.5</v>
      </c>
      <c r="O46" s="1">
        <v>23512</v>
      </c>
      <c r="P46" s="1">
        <v>30757</v>
      </c>
      <c r="Q46" s="1">
        <v>33162</v>
      </c>
      <c r="R46" s="1">
        <v>31884.5</v>
      </c>
      <c r="S46" s="1">
        <v>30821.5</v>
      </c>
      <c r="T46" s="1">
        <v>25871</v>
      </c>
      <c r="U46" s="1">
        <v>25670</v>
      </c>
      <c r="V46" s="1">
        <v>27507.5</v>
      </c>
      <c r="W46" s="1">
        <v>30855</v>
      </c>
      <c r="X46" s="1">
        <v>27230</v>
      </c>
      <c r="Y46" s="1">
        <v>24784</v>
      </c>
      <c r="Z46" s="1">
        <v>33608.5</v>
      </c>
      <c r="AA46" s="1">
        <v>37828</v>
      </c>
      <c r="AB46" s="1">
        <v>37530.5</v>
      </c>
      <c r="AC46" s="1">
        <v>39371.5</v>
      </c>
      <c r="AD46" s="1">
        <v>37852.5</v>
      </c>
      <c r="AE46" s="1">
        <v>37793.5</v>
      </c>
      <c r="AF46" s="1">
        <v>39329.5</v>
      </c>
      <c r="AG46" s="1">
        <v>35203.5</v>
      </c>
      <c r="AH46" s="1">
        <v>39274</v>
      </c>
      <c r="AI46" s="1">
        <v>48169</v>
      </c>
      <c r="AJ46" s="1">
        <v>48318</v>
      </c>
      <c r="AK46" s="1">
        <v>50436.5</v>
      </c>
      <c r="AL46" s="1">
        <v>53361</v>
      </c>
      <c r="AM46" s="1">
        <v>49344</v>
      </c>
      <c r="AN46" s="1">
        <v>46105</v>
      </c>
      <c r="AR46" s="15"/>
      <c r="AT46" s="1"/>
    </row>
    <row r="47" spans="1:46">
      <c r="A47" t="s">
        <v>13</v>
      </c>
      <c r="B47" s="1">
        <v>7510.5</v>
      </c>
      <c r="C47" s="1">
        <v>7716</v>
      </c>
      <c r="D47" s="1">
        <v>8986.5</v>
      </c>
      <c r="E47" s="1">
        <v>9741</v>
      </c>
      <c r="F47" s="1">
        <v>9897</v>
      </c>
      <c r="G47" s="1">
        <v>10834</v>
      </c>
      <c r="H47" s="1">
        <v>12932.5</v>
      </c>
      <c r="I47" s="1">
        <v>13183.5</v>
      </c>
      <c r="J47" s="1">
        <v>10425.5</v>
      </c>
      <c r="K47" s="1">
        <v>9770</v>
      </c>
      <c r="L47" s="1">
        <v>9242.5</v>
      </c>
      <c r="M47" s="1">
        <v>8323.5</v>
      </c>
      <c r="N47" s="1">
        <v>7845</v>
      </c>
      <c r="O47" s="1">
        <v>8006.5</v>
      </c>
      <c r="P47" s="1">
        <v>10980</v>
      </c>
      <c r="Q47" s="1">
        <v>11947.5</v>
      </c>
      <c r="R47" s="1">
        <v>11344</v>
      </c>
      <c r="S47" s="1">
        <v>9261.5</v>
      </c>
      <c r="T47" s="1">
        <v>9242</v>
      </c>
      <c r="U47" s="1">
        <v>11477</v>
      </c>
      <c r="V47" s="1">
        <v>10259</v>
      </c>
      <c r="W47" s="1">
        <v>10404.5</v>
      </c>
      <c r="X47" s="1">
        <v>10545</v>
      </c>
      <c r="Y47" s="1">
        <v>9412.5</v>
      </c>
      <c r="Z47" s="1">
        <v>9539</v>
      </c>
      <c r="AA47" s="1">
        <v>9771.5</v>
      </c>
      <c r="AB47" s="1">
        <v>8924</v>
      </c>
      <c r="AC47" s="1">
        <v>7949</v>
      </c>
      <c r="AD47" s="1">
        <v>6907.5</v>
      </c>
      <c r="AE47" s="1">
        <v>6131</v>
      </c>
      <c r="AF47" s="1">
        <v>7649</v>
      </c>
      <c r="AG47" s="1">
        <v>7773.5</v>
      </c>
      <c r="AH47" s="1">
        <v>7312.5</v>
      </c>
      <c r="AI47" s="1">
        <v>9817</v>
      </c>
      <c r="AJ47" s="1">
        <v>12336</v>
      </c>
      <c r="AK47" s="1">
        <v>12282</v>
      </c>
      <c r="AL47" s="1">
        <v>9319.5</v>
      </c>
      <c r="AM47" s="1">
        <v>7712.5</v>
      </c>
      <c r="AN47" s="1">
        <v>9803.5</v>
      </c>
      <c r="AR47" s="15"/>
      <c r="AT47" s="1"/>
    </row>
    <row r="48" spans="1:46">
      <c r="A48" t="s">
        <v>31</v>
      </c>
      <c r="B48" s="1">
        <v>74901</v>
      </c>
      <c r="C48" s="1">
        <v>84679.5</v>
      </c>
      <c r="D48" s="1">
        <v>85134.5</v>
      </c>
      <c r="E48" s="1">
        <v>97189</v>
      </c>
      <c r="F48" s="1">
        <v>108918</v>
      </c>
      <c r="G48" s="1">
        <v>105449</v>
      </c>
      <c r="H48" s="1">
        <v>108355.5</v>
      </c>
      <c r="I48" s="1">
        <v>98810.5</v>
      </c>
      <c r="J48" s="1">
        <v>91991.5</v>
      </c>
      <c r="K48" s="1">
        <v>100573</v>
      </c>
      <c r="L48" s="1">
        <v>108767.5</v>
      </c>
      <c r="M48" s="1">
        <v>113316.5</v>
      </c>
      <c r="N48" s="1">
        <v>115145.5</v>
      </c>
      <c r="O48" s="1">
        <v>124122.5</v>
      </c>
      <c r="P48" s="1">
        <v>109569.5</v>
      </c>
      <c r="Q48" s="1">
        <v>92606</v>
      </c>
      <c r="R48" s="1">
        <v>100928.5</v>
      </c>
      <c r="S48" s="1">
        <v>101779.5</v>
      </c>
      <c r="T48" s="1">
        <v>99203</v>
      </c>
      <c r="U48" s="1">
        <v>118398.5</v>
      </c>
      <c r="V48" s="1">
        <v>137113.5</v>
      </c>
      <c r="W48" s="1">
        <v>112698.5</v>
      </c>
      <c r="X48" s="1">
        <v>88350.5</v>
      </c>
      <c r="Y48" s="1">
        <v>91397</v>
      </c>
      <c r="Z48" s="1">
        <v>93641.5</v>
      </c>
      <c r="AA48" s="1">
        <v>105054</v>
      </c>
      <c r="AB48" s="1">
        <v>119827.5</v>
      </c>
      <c r="AC48" s="1">
        <v>102173</v>
      </c>
      <c r="AD48" s="1">
        <v>96608.5</v>
      </c>
      <c r="AE48" s="1">
        <v>111706.5</v>
      </c>
      <c r="AF48" s="1">
        <v>108890.5</v>
      </c>
      <c r="AG48" s="1">
        <v>108430.5</v>
      </c>
      <c r="AH48" s="1">
        <v>124707</v>
      </c>
      <c r="AI48" s="1">
        <v>127346.5</v>
      </c>
      <c r="AJ48" s="1">
        <v>126172.5</v>
      </c>
      <c r="AK48" s="1">
        <v>125755.5</v>
      </c>
      <c r="AL48" s="1">
        <v>121837.5</v>
      </c>
      <c r="AM48" s="1">
        <v>116332</v>
      </c>
      <c r="AN48" s="1">
        <v>117547.5</v>
      </c>
      <c r="AR48" s="15"/>
      <c r="AT48" s="1"/>
    </row>
    <row r="49" spans="1:46">
      <c r="A49" t="s">
        <v>18</v>
      </c>
      <c r="B49" s="1">
        <v>61097.5</v>
      </c>
      <c r="C49" s="1">
        <v>67961</v>
      </c>
      <c r="D49" s="1">
        <v>76275.5</v>
      </c>
      <c r="E49" s="1">
        <v>92227.5</v>
      </c>
      <c r="F49" s="1">
        <v>102078</v>
      </c>
      <c r="G49" s="1">
        <v>104487.5</v>
      </c>
      <c r="H49" s="1">
        <v>99109</v>
      </c>
      <c r="I49" s="1">
        <v>84198.5</v>
      </c>
      <c r="J49" s="1">
        <v>98392.5</v>
      </c>
      <c r="K49" s="1">
        <v>124656.5</v>
      </c>
      <c r="L49" s="1">
        <v>111015.5</v>
      </c>
      <c r="M49" s="1">
        <v>80541.5</v>
      </c>
      <c r="N49" s="1">
        <v>68001</v>
      </c>
      <c r="O49" s="1">
        <v>71197.5</v>
      </c>
      <c r="P49" s="1">
        <v>86720</v>
      </c>
      <c r="Q49" s="1">
        <v>105231.5</v>
      </c>
      <c r="R49" s="1">
        <v>115269</v>
      </c>
      <c r="S49" s="1">
        <v>113508.5</v>
      </c>
      <c r="T49" s="1">
        <v>119355.5</v>
      </c>
      <c r="U49" s="1">
        <v>130292</v>
      </c>
      <c r="V49" s="1">
        <v>116445</v>
      </c>
      <c r="W49" s="1">
        <v>85643.5</v>
      </c>
      <c r="X49" s="1">
        <v>78406.5</v>
      </c>
      <c r="Y49" s="1">
        <v>89980.5</v>
      </c>
      <c r="Z49" s="1">
        <v>96550</v>
      </c>
      <c r="AA49" s="1">
        <v>96002.5</v>
      </c>
      <c r="AB49" s="1">
        <v>116624.5</v>
      </c>
      <c r="AC49" s="1">
        <v>126390</v>
      </c>
      <c r="AD49" s="1">
        <v>109422.5</v>
      </c>
      <c r="AE49" s="1">
        <v>89953.5</v>
      </c>
      <c r="AF49" s="1">
        <v>89593.5</v>
      </c>
      <c r="AG49" s="1">
        <v>99766.5</v>
      </c>
      <c r="AH49" s="1">
        <v>121982</v>
      </c>
      <c r="AI49" s="1">
        <v>131671</v>
      </c>
      <c r="AJ49" s="1">
        <v>130060.5</v>
      </c>
      <c r="AK49" s="1">
        <v>135046</v>
      </c>
      <c r="AL49" s="1">
        <v>126741</v>
      </c>
      <c r="AM49" s="1">
        <v>127420</v>
      </c>
      <c r="AN49" s="1">
        <v>130844</v>
      </c>
      <c r="AR49" s="15"/>
      <c r="AT49" s="1"/>
    </row>
    <row r="50" spans="1:46">
      <c r="A50" t="s">
        <v>37</v>
      </c>
      <c r="B50" s="1">
        <v>35266</v>
      </c>
      <c r="C50" s="1">
        <v>34931</v>
      </c>
      <c r="D50" s="1">
        <v>36375</v>
      </c>
      <c r="E50" s="1">
        <v>42329</v>
      </c>
      <c r="F50" s="1">
        <v>54687</v>
      </c>
      <c r="G50" s="1">
        <v>74238.5</v>
      </c>
      <c r="H50" s="1">
        <v>78922.5</v>
      </c>
      <c r="I50" s="1">
        <v>70647</v>
      </c>
      <c r="J50" s="1">
        <v>70480</v>
      </c>
      <c r="K50" s="1">
        <v>77152.5</v>
      </c>
      <c r="L50" s="1">
        <v>86383</v>
      </c>
      <c r="M50" s="1">
        <v>81221.5</v>
      </c>
      <c r="N50" s="1">
        <v>65466</v>
      </c>
      <c r="O50" s="1">
        <v>59343</v>
      </c>
      <c r="P50" s="1">
        <v>60049.5</v>
      </c>
      <c r="Q50" s="1">
        <v>72288</v>
      </c>
      <c r="R50" s="1">
        <v>81567.5</v>
      </c>
      <c r="S50" s="1">
        <v>69684.5</v>
      </c>
      <c r="T50" s="1">
        <v>57044</v>
      </c>
      <c r="U50" s="1">
        <v>54877</v>
      </c>
      <c r="V50" s="1">
        <v>48063.5</v>
      </c>
      <c r="W50" s="1">
        <v>48049</v>
      </c>
      <c r="X50" s="1">
        <v>49105.5</v>
      </c>
      <c r="Y50" s="1">
        <v>43281</v>
      </c>
      <c r="Z50" s="1">
        <v>45889.5</v>
      </c>
      <c r="AA50" s="1">
        <v>49628.5</v>
      </c>
      <c r="AB50" s="1">
        <v>53226</v>
      </c>
      <c r="AC50" s="1">
        <v>46865.5</v>
      </c>
      <c r="AD50" s="1">
        <v>41260.5</v>
      </c>
      <c r="AE50" s="1">
        <v>43532.5</v>
      </c>
      <c r="AF50" s="1">
        <v>45654.5</v>
      </c>
      <c r="AG50" s="1">
        <v>44051.5</v>
      </c>
      <c r="AH50" s="1">
        <v>46347</v>
      </c>
      <c r="AI50" s="1">
        <v>50759.5</v>
      </c>
      <c r="AJ50" s="1">
        <v>49092</v>
      </c>
      <c r="AK50" s="1">
        <v>47561</v>
      </c>
      <c r="AL50" s="1">
        <v>49977.5</v>
      </c>
      <c r="AM50" s="1">
        <v>51810.5</v>
      </c>
      <c r="AN50" s="1">
        <v>45418</v>
      </c>
      <c r="AR50" s="15"/>
      <c r="AT50" s="1"/>
    </row>
    <row r="51" spans="1:46">
      <c r="A51" t="s">
        <v>38</v>
      </c>
      <c r="B51" s="1">
        <v>65636</v>
      </c>
      <c r="C51" s="1">
        <v>61585.5</v>
      </c>
      <c r="D51" s="1">
        <v>56755.5</v>
      </c>
      <c r="E51" s="1">
        <v>67929.5</v>
      </c>
      <c r="F51" s="1">
        <v>76020.5</v>
      </c>
      <c r="G51" s="1">
        <v>75844.5</v>
      </c>
      <c r="H51" s="1">
        <v>92840</v>
      </c>
      <c r="I51" s="1">
        <v>114535</v>
      </c>
      <c r="J51" s="1">
        <v>117756</v>
      </c>
      <c r="K51" s="1">
        <v>96862</v>
      </c>
      <c r="L51" s="1">
        <v>79920</v>
      </c>
      <c r="M51" s="1">
        <v>73476</v>
      </c>
      <c r="N51" s="1">
        <v>70274</v>
      </c>
      <c r="O51" s="1">
        <v>65021</v>
      </c>
      <c r="P51" s="1">
        <v>74151</v>
      </c>
      <c r="Q51" s="1">
        <v>87369</v>
      </c>
      <c r="R51" s="1">
        <v>110652.5</v>
      </c>
      <c r="S51" s="1">
        <v>106314.5</v>
      </c>
      <c r="T51" s="1">
        <v>76499</v>
      </c>
      <c r="U51" s="1">
        <v>77504.5</v>
      </c>
      <c r="V51" s="1">
        <v>82984</v>
      </c>
      <c r="W51" s="1">
        <v>81583</v>
      </c>
      <c r="X51" s="1">
        <v>70469</v>
      </c>
      <c r="Y51" s="1">
        <v>67784</v>
      </c>
      <c r="Z51" s="1">
        <v>75728.5</v>
      </c>
      <c r="AA51" s="1">
        <v>71350.5</v>
      </c>
      <c r="AB51" s="1">
        <v>73843.5</v>
      </c>
      <c r="AC51" s="1">
        <v>95658.5</v>
      </c>
      <c r="AD51" s="1">
        <v>94551</v>
      </c>
      <c r="AE51" s="1">
        <v>82846</v>
      </c>
      <c r="AF51" s="1">
        <v>87450</v>
      </c>
      <c r="AG51" s="1">
        <v>83738.5</v>
      </c>
      <c r="AH51" s="1">
        <v>84530.5</v>
      </c>
      <c r="AI51" s="1">
        <v>88144</v>
      </c>
      <c r="AJ51" s="1">
        <v>103445.5</v>
      </c>
      <c r="AK51" s="1">
        <v>114394.5</v>
      </c>
      <c r="AL51" s="1">
        <v>106217</v>
      </c>
      <c r="AM51" s="1">
        <v>101528</v>
      </c>
      <c r="AN51" s="1">
        <v>100266.5</v>
      </c>
      <c r="AR51" s="15"/>
      <c r="AT51" s="1"/>
    </row>
    <row r="52" spans="1:46">
      <c r="A52" t="s">
        <v>60</v>
      </c>
      <c r="B52" s="1">
        <v>4779</v>
      </c>
      <c r="C52" s="1">
        <v>3694.5</v>
      </c>
      <c r="D52" s="1">
        <v>4861</v>
      </c>
      <c r="E52" s="1">
        <v>6282</v>
      </c>
      <c r="F52" s="1">
        <v>6701.5</v>
      </c>
      <c r="G52" s="1">
        <v>8026</v>
      </c>
      <c r="H52" s="1">
        <v>9327.5</v>
      </c>
      <c r="I52" s="1">
        <v>8269.5</v>
      </c>
      <c r="J52" s="1">
        <v>8433.5</v>
      </c>
      <c r="K52" s="1">
        <v>10724</v>
      </c>
      <c r="L52" s="1">
        <v>10549.5</v>
      </c>
      <c r="M52" s="1">
        <v>8837</v>
      </c>
      <c r="N52" s="1">
        <v>9188.5</v>
      </c>
      <c r="O52" s="1">
        <v>9559.5</v>
      </c>
      <c r="P52" s="1">
        <v>9614</v>
      </c>
      <c r="Q52" s="1">
        <v>9271</v>
      </c>
      <c r="R52" s="1">
        <v>9523</v>
      </c>
      <c r="S52" s="1">
        <v>9475</v>
      </c>
      <c r="T52" s="1">
        <v>9578</v>
      </c>
      <c r="U52" s="1">
        <v>10566.5</v>
      </c>
      <c r="V52" s="1">
        <v>10841</v>
      </c>
      <c r="W52" s="1">
        <v>10688</v>
      </c>
      <c r="X52" s="1">
        <v>9558.5</v>
      </c>
      <c r="Y52" s="1">
        <v>8729</v>
      </c>
      <c r="Z52" s="1">
        <v>7744</v>
      </c>
      <c r="AA52" s="1">
        <v>6593.5</v>
      </c>
      <c r="AB52" s="1">
        <v>7911</v>
      </c>
      <c r="AC52" s="1">
        <v>8493</v>
      </c>
      <c r="AD52" s="1">
        <v>8436.5</v>
      </c>
      <c r="AE52" s="1">
        <v>9009.5</v>
      </c>
      <c r="AF52" s="1">
        <v>9030</v>
      </c>
      <c r="AG52" s="1">
        <v>8640.5</v>
      </c>
      <c r="AH52" s="1">
        <v>7318</v>
      </c>
      <c r="AI52" s="1">
        <v>8112</v>
      </c>
      <c r="AJ52" s="1">
        <v>9269</v>
      </c>
      <c r="AK52" s="1">
        <v>8733.5</v>
      </c>
      <c r="AL52" s="1">
        <v>8890</v>
      </c>
      <c r="AM52" s="1">
        <v>8239</v>
      </c>
      <c r="AN52" s="1">
        <v>7901.5</v>
      </c>
      <c r="AR52" s="15"/>
      <c r="AT52" s="1"/>
    </row>
    <row r="53" spans="1:46">
      <c r="AK53" s="1"/>
      <c r="AM53" s="1"/>
      <c r="AR53" s="15"/>
      <c r="AT53" s="1"/>
    </row>
    <row r="54" spans="1:46">
      <c r="A54" t="s">
        <v>10</v>
      </c>
      <c r="B54" s="1">
        <v>4070700.5</v>
      </c>
      <c r="C54" s="1">
        <v>4070818.5</v>
      </c>
      <c r="D54" s="1">
        <v>4141466.5</v>
      </c>
      <c r="E54" s="1">
        <v>4613506.5</v>
      </c>
      <c r="F54" s="1">
        <v>5189997.5</v>
      </c>
      <c r="G54" s="1">
        <v>5643927.5</v>
      </c>
      <c r="H54" s="1">
        <v>6013926</v>
      </c>
      <c r="I54" s="1">
        <v>6005643</v>
      </c>
      <c r="J54" s="1">
        <v>5849338.5</v>
      </c>
      <c r="K54" s="1">
        <v>5798552</v>
      </c>
      <c r="L54" s="1">
        <v>5757381.5</v>
      </c>
      <c r="M54" s="1">
        <v>5671082</v>
      </c>
      <c r="N54" s="1">
        <v>5598781.5</v>
      </c>
      <c r="O54" s="1">
        <v>5788631</v>
      </c>
      <c r="P54" s="1">
        <v>6240311.5</v>
      </c>
      <c r="Q54" s="1">
        <v>6654885</v>
      </c>
      <c r="R54" s="1">
        <v>6971616</v>
      </c>
      <c r="S54" s="1">
        <v>6916482</v>
      </c>
      <c r="T54" s="1">
        <v>6475590.5</v>
      </c>
      <c r="U54" s="1">
        <v>6316093.5</v>
      </c>
      <c r="V54" s="1">
        <v>6269993</v>
      </c>
      <c r="W54" s="1">
        <v>6001283</v>
      </c>
      <c r="X54" s="1">
        <v>5643665.5</v>
      </c>
      <c r="Y54" s="1">
        <v>5254030</v>
      </c>
      <c r="Z54" s="1">
        <v>5197134</v>
      </c>
      <c r="AA54" s="1">
        <v>5434781</v>
      </c>
      <c r="AB54" s="1">
        <v>5760747</v>
      </c>
      <c r="AC54" s="1">
        <v>6003590.5</v>
      </c>
      <c r="AD54" s="1">
        <v>5975388</v>
      </c>
      <c r="AE54" s="1">
        <v>5973785.5</v>
      </c>
      <c r="AF54" s="1">
        <v>6041259.5</v>
      </c>
      <c r="AG54" s="1">
        <v>6173819.5</v>
      </c>
      <c r="AH54" s="1">
        <v>6590532.5</v>
      </c>
      <c r="AI54" s="1">
        <v>7068759.5</v>
      </c>
      <c r="AJ54" s="1">
        <v>7318607</v>
      </c>
      <c r="AK54" s="1">
        <v>7354185.5</v>
      </c>
      <c r="AL54" s="1">
        <v>7137582</v>
      </c>
      <c r="AM54" s="1">
        <v>7004233.5</v>
      </c>
      <c r="AN54" s="1">
        <v>6772912</v>
      </c>
      <c r="AO54" s="7"/>
      <c r="AP54" s="7"/>
      <c r="AQ54" s="7"/>
      <c r="AR54" s="15"/>
      <c r="AT54" s="1"/>
    </row>
  </sheetData>
  <autoFilter ref="A2:AN2"/>
  <mergeCells count="1">
    <mergeCell ref="A1:A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Y55"/>
  <sheetViews>
    <sheetView workbookViewId="0">
      <pane xSplit="1" ySplit="2" topLeftCell="B6" activePane="bottomRight" state="frozen"/>
      <selection pane="topRight" activeCell="B1" sqref="B1"/>
      <selection pane="bottomLeft" activeCell="A3" sqref="A3"/>
      <selection pane="bottomRight" activeCell="D33" sqref="D33"/>
    </sheetView>
  </sheetViews>
  <sheetFormatPr defaultRowHeight="15"/>
  <cols>
    <col min="1" max="1" width="18.7109375" bestFit="1" customWidth="1"/>
  </cols>
  <sheetData>
    <row r="1" spans="1:25" ht="18.75">
      <c r="A1" s="36" t="s">
        <v>106</v>
      </c>
      <c r="B1" s="36"/>
      <c r="C1" s="36"/>
      <c r="D1" s="36"/>
      <c r="E1" s="36"/>
      <c r="F1" s="36"/>
      <c r="G1" s="36"/>
      <c r="H1" s="36"/>
      <c r="I1" s="36"/>
      <c r="J1" s="36"/>
      <c r="K1" s="36"/>
      <c r="L1" s="36"/>
      <c r="M1" s="36"/>
      <c r="N1" s="36"/>
      <c r="O1" s="36"/>
      <c r="P1" s="36"/>
      <c r="Q1" s="36"/>
      <c r="R1" s="36"/>
      <c r="S1" s="36"/>
      <c r="T1" s="36"/>
      <c r="U1" s="36"/>
      <c r="V1" s="36"/>
      <c r="W1" s="36"/>
      <c r="X1" s="36"/>
    </row>
    <row r="2" spans="1:25">
      <c r="A2" t="s">
        <v>107</v>
      </c>
      <c r="B2" t="s">
        <v>83</v>
      </c>
      <c r="C2" t="s">
        <v>84</v>
      </c>
      <c r="D2" t="s">
        <v>85</v>
      </c>
      <c r="E2" t="s">
        <v>3</v>
      </c>
      <c r="F2" t="s">
        <v>86</v>
      </c>
      <c r="G2" t="s">
        <v>87</v>
      </c>
      <c r="H2" t="s">
        <v>88</v>
      </c>
      <c r="I2" t="s">
        <v>89</v>
      </c>
      <c r="J2" t="s">
        <v>90</v>
      </c>
      <c r="K2" t="s">
        <v>91</v>
      </c>
      <c r="L2" t="s">
        <v>92</v>
      </c>
      <c r="M2" t="s">
        <v>94</v>
      </c>
      <c r="N2" t="s">
        <v>95</v>
      </c>
      <c r="O2" t="s">
        <v>96</v>
      </c>
      <c r="P2" t="s">
        <v>97</v>
      </c>
      <c r="Q2" t="s">
        <v>4</v>
      </c>
      <c r="R2" t="s">
        <v>5</v>
      </c>
      <c r="S2" t="s">
        <v>6</v>
      </c>
      <c r="T2" t="s">
        <v>7</v>
      </c>
      <c r="U2" t="s">
        <v>8</v>
      </c>
      <c r="V2" t="s">
        <v>9</v>
      </c>
      <c r="W2" t="s">
        <v>98</v>
      </c>
      <c r="X2" t="s">
        <v>99</v>
      </c>
      <c r="Y2" t="s">
        <v>100</v>
      </c>
    </row>
    <row r="3" spans="1:25">
      <c r="A3" t="s">
        <v>43</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row>
    <row r="4" spans="1:25">
      <c r="A4" t="s">
        <v>30</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row>
    <row r="5" spans="1:25">
      <c r="A5" t="s">
        <v>52</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row>
    <row r="6" spans="1:25">
      <c r="A6" t="s">
        <v>56</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row>
    <row r="7" spans="1:25">
      <c r="A7" t="s">
        <v>11</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row>
    <row r="8" spans="1:25">
      <c r="A8" t="s">
        <v>41</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row>
    <row r="9" spans="1:25">
      <c r="A9" t="s">
        <v>24</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row>
    <row r="10" spans="1:25">
      <c r="A10" t="s">
        <v>28</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row>
    <row r="11" spans="1:25">
      <c r="A11" t="s">
        <v>48</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row>
    <row r="12" spans="1:25">
      <c r="A12" t="s">
        <v>55</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row>
    <row r="13" spans="1:25">
      <c r="A13" t="s">
        <v>16</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row>
    <row r="14" spans="1:25">
      <c r="A14" t="s">
        <v>59</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row>
    <row r="15" spans="1:25">
      <c r="A15" t="s">
        <v>44</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row>
    <row r="16" spans="1:25">
      <c r="A16" t="s">
        <v>51</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row>
    <row r="17" spans="1:25">
      <c r="A17" t="s">
        <v>22</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row>
    <row r="18" spans="1:25">
      <c r="A18" t="s">
        <v>42</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row>
    <row r="19" spans="1:25">
      <c r="A19" t="s">
        <v>36</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row>
    <row r="20" spans="1:25">
      <c r="A20" t="s">
        <v>57</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row>
    <row r="21" spans="1:25">
      <c r="A21" t="s">
        <v>12</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row>
    <row r="22" spans="1:25">
      <c r="A22" t="s">
        <v>20</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row>
    <row r="23" spans="1:25">
      <c r="A23" t="s">
        <v>15</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row>
    <row r="24" spans="1:25">
      <c r="A24" t="s">
        <v>27</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row>
    <row r="25" spans="1:25">
      <c r="A25" t="s">
        <v>17</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row>
    <row r="26" spans="1:25">
      <c r="A26" t="s">
        <v>49</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row>
    <row r="27" spans="1:25">
      <c r="A27" t="s">
        <v>29</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row>
    <row r="28" spans="1:25">
      <c r="A28" t="s">
        <v>46</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row>
    <row r="29" spans="1:25">
      <c r="A29" t="s">
        <v>35</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row>
    <row r="30" spans="1:25">
      <c r="A30" t="s">
        <v>40</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row>
    <row r="31" spans="1:25">
      <c r="A31" t="s">
        <v>19</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row>
    <row r="32" spans="1:25">
      <c r="A32" t="s">
        <v>34</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row>
    <row r="33" spans="1:25">
      <c r="A33" t="s">
        <v>33</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row>
    <row r="34" spans="1:25">
      <c r="A34" t="s">
        <v>21</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row>
    <row r="35" spans="1:25">
      <c r="A35" t="s">
        <v>53</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row>
    <row r="36" spans="1:25">
      <c r="A36" t="s">
        <v>45</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row>
    <row r="37" spans="1:25">
      <c r="A37" t="s">
        <v>26</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row>
    <row r="38" spans="1:25">
      <c r="A38" t="s">
        <v>54</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row>
    <row r="39" spans="1:25">
      <c r="A39" t="s">
        <v>14</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row>
    <row r="40" spans="1:25">
      <c r="A40" t="s">
        <v>23</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row>
    <row r="41" spans="1:25">
      <c r="A41" t="s">
        <v>32</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row>
    <row r="42" spans="1:25">
      <c r="A42" t="s">
        <v>47</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row>
    <row r="43" spans="1:25">
      <c r="A43" t="s">
        <v>39</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row>
    <row r="44" spans="1:25">
      <c r="A44" t="s">
        <v>25</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row>
    <row r="45" spans="1:25">
      <c r="A45" t="s">
        <v>58</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row>
    <row r="46" spans="1:25">
      <c r="A46" t="s">
        <v>50</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row>
    <row r="47" spans="1:25">
      <c r="A47" t="s">
        <v>13</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row>
    <row r="48" spans="1:25">
      <c r="A48" t="s">
        <v>31</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row>
    <row r="49" spans="1:25">
      <c r="A49" t="s">
        <v>18</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row>
    <row r="50" spans="1:25">
      <c r="A50" t="s">
        <v>37</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row>
    <row r="51" spans="1:25">
      <c r="A51" t="s">
        <v>38</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row>
    <row r="52" spans="1:25">
      <c r="A52" t="s">
        <v>60</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row>
    <row r="53" spans="1:25">
      <c r="A53" t="s">
        <v>10</v>
      </c>
      <c r="B53" s="1">
        <v>2926942</v>
      </c>
      <c r="C53" s="1">
        <v>3077537</v>
      </c>
      <c r="D53" s="1">
        <v>2958793.5</v>
      </c>
      <c r="E53" s="1">
        <v>2631615</v>
      </c>
      <c r="F53" s="1">
        <v>2556468.5</v>
      </c>
      <c r="G53" s="1">
        <v>2640693.5</v>
      </c>
      <c r="H53" s="1">
        <v>2519905.5</v>
      </c>
      <c r="I53" s="1">
        <v>2283491.5</v>
      </c>
      <c r="J53" s="1">
        <v>2033739</v>
      </c>
      <c r="K53" s="1">
        <v>2077898</v>
      </c>
      <c r="L53" s="1">
        <v>2266480</v>
      </c>
      <c r="M53" s="1">
        <v>2441226.5</v>
      </c>
      <c r="N53" s="1">
        <v>2579276</v>
      </c>
      <c r="O53" s="1">
        <v>2568049.5</v>
      </c>
      <c r="P53" s="1">
        <v>2554450</v>
      </c>
      <c r="Q53" s="1">
        <v>2577613.5</v>
      </c>
      <c r="R53" s="1">
        <v>2663741</v>
      </c>
      <c r="S53" s="1">
        <v>2877916</v>
      </c>
      <c r="T53" s="1">
        <v>3134580.5</v>
      </c>
      <c r="U53" s="1">
        <v>3266218</v>
      </c>
      <c r="V53" s="1">
        <v>3242299.5</v>
      </c>
      <c r="W53" s="1">
        <v>3160983.5</v>
      </c>
      <c r="X53" s="1">
        <v>3093850.5</v>
      </c>
      <c r="Y53" s="1">
        <v>2972061</v>
      </c>
    </row>
    <row r="54" spans="1:25">
      <c r="T54" s="8"/>
      <c r="U54" s="8"/>
      <c r="V54" s="8"/>
      <c r="W54" s="8"/>
      <c r="X54" s="8"/>
    </row>
    <row r="55" spans="1:25">
      <c r="B55" s="8"/>
      <c r="C55" s="8"/>
      <c r="D55" s="8"/>
      <c r="E55" s="8"/>
      <c r="F55" s="8"/>
      <c r="G55" s="8"/>
      <c r="H55" s="8"/>
      <c r="I55" s="8"/>
      <c r="J55" s="8"/>
      <c r="K55" s="8"/>
      <c r="L55" s="8"/>
      <c r="M55" s="8"/>
      <c r="N55" s="8"/>
      <c r="O55" s="8"/>
      <c r="P55" s="8"/>
      <c r="Q55" s="8"/>
      <c r="R55" s="8"/>
      <c r="S55" s="8"/>
      <c r="T55" s="8"/>
      <c r="U55" s="8"/>
      <c r="V55" s="8"/>
      <c r="W55" s="8"/>
      <c r="X55" s="8"/>
    </row>
  </sheetData>
  <autoFilter ref="A2:Y2"/>
  <mergeCells count="1">
    <mergeCell ref="A1:X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56"/>
  <sheetViews>
    <sheetView zoomScale="90" zoomScaleNormal="90" workbookViewId="0">
      <pane xSplit="1" ySplit="2" topLeftCell="N3" activePane="bottomRight" state="frozen"/>
      <selection pane="topRight" activeCell="B1" sqref="B1"/>
      <selection pane="bottomLeft" activeCell="A3" sqref="A3"/>
      <selection pane="bottomRight" activeCell="AH54" sqref="AH54"/>
    </sheetView>
  </sheetViews>
  <sheetFormatPr defaultRowHeight="15"/>
  <cols>
    <col min="1" max="1" width="18.7109375" bestFit="1" customWidth="1"/>
    <col min="2" max="28" width="12" customWidth="1"/>
    <col min="29" max="38" width="12.28515625" customWidth="1"/>
  </cols>
  <sheetData>
    <row r="1" spans="1:40" ht="18.75">
      <c r="A1" s="36" t="s">
        <v>108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row>
    <row r="2" spans="1:40">
      <c r="B2" t="s">
        <v>70</v>
      </c>
      <c r="C2" t="s">
        <v>71</v>
      </c>
      <c r="D2" t="s">
        <v>72</v>
      </c>
      <c r="E2" t="s">
        <v>73</v>
      </c>
      <c r="F2" t="s">
        <v>74</v>
      </c>
      <c r="G2" t="s">
        <v>75</v>
      </c>
      <c r="H2" t="s">
        <v>76</v>
      </c>
      <c r="I2" t="s">
        <v>77</v>
      </c>
      <c r="J2" t="s">
        <v>78</v>
      </c>
      <c r="K2" t="s">
        <v>79</v>
      </c>
      <c r="L2" t="s">
        <v>80</v>
      </c>
      <c r="M2" t="s">
        <v>81</v>
      </c>
      <c r="N2" t="s">
        <v>82</v>
      </c>
      <c r="O2" t="s">
        <v>83</v>
      </c>
      <c r="P2" t="s">
        <v>84</v>
      </c>
      <c r="Q2" t="s">
        <v>85</v>
      </c>
      <c r="R2" t="s">
        <v>3</v>
      </c>
      <c r="S2" t="s">
        <v>86</v>
      </c>
      <c r="T2" t="s">
        <v>87</v>
      </c>
      <c r="U2" t="s">
        <v>88</v>
      </c>
      <c r="V2" t="s">
        <v>89</v>
      </c>
      <c r="W2" t="s">
        <v>90</v>
      </c>
      <c r="X2" t="s">
        <v>91</v>
      </c>
      <c r="Y2" t="s">
        <v>92</v>
      </c>
      <c r="Z2" t="s">
        <v>94</v>
      </c>
      <c r="AA2" t="s">
        <v>95</v>
      </c>
      <c r="AB2" t="s">
        <v>96</v>
      </c>
      <c r="AC2" t="s">
        <v>97</v>
      </c>
      <c r="AD2" t="s">
        <v>4</v>
      </c>
      <c r="AE2" t="s">
        <v>5</v>
      </c>
      <c r="AF2" t="s">
        <v>6</v>
      </c>
      <c r="AG2" t="s">
        <v>7</v>
      </c>
      <c r="AH2" t="s">
        <v>8</v>
      </c>
      <c r="AI2" t="s">
        <v>9</v>
      </c>
      <c r="AJ2" t="s">
        <v>98</v>
      </c>
      <c r="AK2" t="s">
        <v>99</v>
      </c>
      <c r="AL2" t="s">
        <v>100</v>
      </c>
    </row>
    <row r="3" spans="1:40">
      <c r="A3" t="s">
        <v>43</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row>
    <row r="4" spans="1:40">
      <c r="A4" t="s">
        <v>30</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row>
    <row r="5" spans="1:40">
      <c r="A5" t="s">
        <v>52</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N5" s="1"/>
    </row>
    <row r="6" spans="1:40">
      <c r="A6" t="s">
        <v>56</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row>
    <row r="7" spans="1:40">
      <c r="A7" t="s">
        <v>11</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row>
    <row r="8" spans="1:40">
      <c r="A8" t="s">
        <v>41</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row>
    <row r="9" spans="1:40">
      <c r="A9" t="s">
        <v>24</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row>
    <row r="10" spans="1:40">
      <c r="A10" t="s">
        <v>28</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row>
    <row r="11" spans="1:40">
      <c r="A11" t="s">
        <v>48</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row>
    <row r="12" spans="1:40">
      <c r="A12" t="s">
        <v>55</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row>
    <row r="13" spans="1:40">
      <c r="A13" t="s">
        <v>16</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row>
    <row r="14" spans="1:40">
      <c r="A14" t="s">
        <v>59</v>
      </c>
      <c r="B14" s="1">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row>
    <row r="15" spans="1:40">
      <c r="A15" t="s">
        <v>44</v>
      </c>
      <c r="B15" s="1">
        <v>213722.04166666669</v>
      </c>
      <c r="C15" s="1">
        <v>213786.70833333331</v>
      </c>
      <c r="D15" s="1">
        <v>224890.58333333331</v>
      </c>
      <c r="E15" s="1">
        <v>230526.79166666669</v>
      </c>
      <c r="F15" s="1">
        <v>233841.20833333334</v>
      </c>
      <c r="G15" s="1">
        <v>241441.20833333334</v>
      </c>
      <c r="H15" s="1">
        <v>241507.25</v>
      </c>
      <c r="I15" s="1">
        <v>240707.66666666666</v>
      </c>
      <c r="J15" s="1">
        <v>237193.375</v>
      </c>
      <c r="K15" s="1">
        <v>224530.58333333334</v>
      </c>
      <c r="L15" s="1">
        <v>210861.79166666669</v>
      </c>
      <c r="M15" s="1">
        <v>208324.54166666669</v>
      </c>
      <c r="N15" s="1">
        <v>218269.25</v>
      </c>
      <c r="O15" s="1">
        <v>226638.58333333331</v>
      </c>
      <c r="P15" s="1">
        <v>230807.75</v>
      </c>
      <c r="Q15" s="1">
        <v>237420.75</v>
      </c>
      <c r="R15" s="1">
        <v>237005.25</v>
      </c>
      <c r="S15" s="1">
        <v>226397.625</v>
      </c>
      <c r="T15" s="1">
        <v>206174.125</v>
      </c>
      <c r="U15" s="1">
        <v>175498.375</v>
      </c>
      <c r="V15" s="1">
        <v>135100.08333333334</v>
      </c>
      <c r="W15" s="1">
        <v>95005.041666666672</v>
      </c>
      <c r="X15" s="1">
        <v>68761.666666666672</v>
      </c>
      <c r="Y15" s="1">
        <v>52315.25</v>
      </c>
      <c r="Z15" s="1">
        <v>41168.208333333336</v>
      </c>
      <c r="AA15" s="1">
        <v>36974.208333333336</v>
      </c>
      <c r="AB15" s="1">
        <v>38280.791666666672</v>
      </c>
      <c r="AC15" s="1">
        <v>37583.25</v>
      </c>
      <c r="AD15" s="1">
        <v>32530.541666666664</v>
      </c>
      <c r="AE15" s="1">
        <v>27301.833333333332</v>
      </c>
      <c r="AF15" s="1">
        <v>26054.791666666664</v>
      </c>
      <c r="AG15" s="1">
        <v>29435.541666666664</v>
      </c>
      <c r="AH15" s="1">
        <v>36965.708333333336</v>
      </c>
      <c r="AI15" s="1">
        <v>43922.708333333336</v>
      </c>
      <c r="AJ15" s="1">
        <v>46071.083333333336</v>
      </c>
      <c r="AK15" s="1">
        <v>45211.041666666672</v>
      </c>
      <c r="AL15" s="1">
        <v>41737.083333333328</v>
      </c>
    </row>
    <row r="16" spans="1:40">
      <c r="A16" t="s">
        <v>51</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row>
    <row r="17" spans="1:38">
      <c r="A17" t="s">
        <v>22</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row>
    <row r="18" spans="1:38">
      <c r="A18" t="s">
        <v>42</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row>
    <row r="19" spans="1:38">
      <c r="A19" t="s">
        <v>36</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row>
    <row r="20" spans="1:38">
      <c r="A20" t="s">
        <v>57</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row>
    <row r="21" spans="1:38">
      <c r="A21" t="s">
        <v>12</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row>
    <row r="22" spans="1:38">
      <c r="A22" t="s">
        <v>20</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row>
    <row r="23" spans="1:38">
      <c r="A23" t="s">
        <v>15</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row>
    <row r="24" spans="1:38">
      <c r="A24" t="s">
        <v>27</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row>
    <row r="25" spans="1:38">
      <c r="A25" t="s">
        <v>17</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row>
    <row r="26" spans="1:38">
      <c r="A26" t="s">
        <v>49</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row>
    <row r="27" spans="1:38">
      <c r="A27" t="s">
        <v>29</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row>
    <row r="28" spans="1:38">
      <c r="A28" t="s">
        <v>46</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row>
    <row r="29" spans="1:38">
      <c r="A29" t="s">
        <v>35</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row>
    <row r="30" spans="1:38">
      <c r="A30" t="s">
        <v>40</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row>
    <row r="31" spans="1:38">
      <c r="A31" t="s">
        <v>19</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row>
    <row r="32" spans="1:38">
      <c r="A32" t="s">
        <v>34</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row>
    <row r="33" spans="1:38">
      <c r="A33" t="s">
        <v>33</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row>
    <row r="34" spans="1:38">
      <c r="A34" t="s">
        <v>21</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row>
    <row r="35" spans="1:38">
      <c r="A35" t="s">
        <v>53</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row>
    <row r="36" spans="1:38">
      <c r="A36" t="s">
        <v>45</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row>
    <row r="37" spans="1:38">
      <c r="A37" t="s">
        <v>26</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row>
    <row r="38" spans="1:38">
      <c r="A38" t="s">
        <v>54</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row>
    <row r="39" spans="1:38">
      <c r="A39" t="s">
        <v>14</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row>
    <row r="40" spans="1:38">
      <c r="A40" t="s">
        <v>23</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row>
    <row r="41" spans="1:38">
      <c r="A41" t="s">
        <v>32</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row>
    <row r="42" spans="1:38">
      <c r="A42" t="s">
        <v>47</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row>
    <row r="43" spans="1:38">
      <c r="A43" t="s">
        <v>39</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row>
    <row r="44" spans="1:38">
      <c r="A44" t="s">
        <v>25</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row>
    <row r="45" spans="1:38">
      <c r="A45" t="s">
        <v>58</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row>
    <row r="46" spans="1:38">
      <c r="A46" t="s">
        <v>50</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row>
    <row r="47" spans="1:38">
      <c r="A47" t="s">
        <v>13</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row>
    <row r="48" spans="1:38">
      <c r="A48" t="s">
        <v>31</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row>
    <row r="49" spans="1:38">
      <c r="A49" t="s">
        <v>18</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42396.875</v>
      </c>
      <c r="AL49" s="1">
        <v>35930.416666666664</v>
      </c>
    </row>
    <row r="50" spans="1:38">
      <c r="A50" t="s">
        <v>37</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row>
    <row r="51" spans="1:38">
      <c r="A51" t="s">
        <v>38</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row>
    <row r="52" spans="1:38">
      <c r="A52" t="s">
        <v>60</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row>
    <row r="53" spans="1:38">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8">
      <c r="A54" t="s">
        <v>10</v>
      </c>
      <c r="B54" s="1">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1834065.8745918521</v>
      </c>
      <c r="AE54" s="1">
        <v>1755211.5412585188</v>
      </c>
      <c r="AF54" s="1">
        <v>1814406.75</v>
      </c>
      <c r="AG54" s="1">
        <v>1931986.5833333333</v>
      </c>
      <c r="AH54" s="1">
        <v>1971608.4583333333</v>
      </c>
      <c r="AI54" s="1">
        <v>1905542.5</v>
      </c>
      <c r="AJ54" s="1">
        <v>1797790.5416666667</v>
      </c>
      <c r="AK54" s="1">
        <v>1695506.7916666667</v>
      </c>
      <c r="AL54" s="1">
        <v>1572706.3352420721</v>
      </c>
    </row>
    <row r="55" spans="1:38">
      <c r="AL55" s="15"/>
    </row>
    <row r="56" spans="1:38">
      <c r="AL56" s="15"/>
    </row>
  </sheetData>
  <autoFilter ref="A2:AL2"/>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32bb7e-e0f8-47a5-9201-a2d805121534"/>
    <TaxKeywordTaxHTField xmlns="59a2f183-3bbc-4dc3-bb29-215d1c9aaaea">
      <Terms xmlns="http://schemas.microsoft.com/office/infopath/2007/PartnerControls"/>
    </TaxKeywordTaxHTField>
    <SharedWithUsers xmlns="ce54d6df-c33c-4d29-8f29-5346552b9759">
      <UserInfo>
        <DisplayName>Liz Schott</DisplayName>
        <AccountId>20</AccountId>
        <AccountType/>
      </UserInfo>
      <UserInfo>
        <DisplayName>Donna Pavetti</DisplayName>
        <AccountId>22</AccountId>
        <AccountType/>
      </UserInfo>
      <UserInfo>
        <DisplayName>Michele Vaughn</DisplayName>
        <AccountId>83</AccountId>
        <AccountType/>
      </UserInfo>
      <UserInfo>
        <DisplayName>John Springer</DisplayName>
        <AccountId>84</AccountId>
        <AccountType/>
      </UserInfo>
      <UserInfo>
        <DisplayName>Ilyse Veron</DisplayName>
        <AccountId>160</AccountId>
        <AccountType/>
      </UserInfo>
      <UserInfo>
        <DisplayName>Caroline Anderson-Gray</DisplayName>
        <AccountId>93</AccountId>
        <AccountType/>
      </UserInfo>
      <UserInfo>
        <DisplayName>Jacob Kaufman-Waldron</DisplayName>
        <AccountId>106</AccountId>
        <AccountType/>
      </UserInfo>
      <UserInfo>
        <DisplayName>Kelly Turner</DisplayName>
        <AccountId>145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43428425AEAA418A96145F33C472E3" ma:contentTypeVersion="8" ma:contentTypeDescription="Create a new document." ma:contentTypeScope="" ma:versionID="e15527845a9500f579ae8c71d1374acd">
  <xsd:schema xmlns:xsd="http://www.w3.org/2001/XMLSchema" xmlns:xs="http://www.w3.org/2001/XMLSchema" xmlns:p="http://schemas.microsoft.com/office/2006/metadata/properties" xmlns:ns2="59a2f183-3bbc-4dc3-bb29-215d1c9aaaea" xmlns:ns3="cb32bb7e-e0f8-47a5-9201-a2d805121534" xmlns:ns4="ce54d6df-c33c-4d29-8f29-5346552b9759" targetNamespace="http://schemas.microsoft.com/office/2006/metadata/properties" ma:root="true" ma:fieldsID="c33ae9d65d6b71b949f3ec68a1dd7beb" ns2:_="" ns3:_="" ns4:_="">
    <xsd:import namespace="59a2f183-3bbc-4dc3-bb29-215d1c9aaaea"/>
    <xsd:import namespace="cb32bb7e-e0f8-47a5-9201-a2d805121534"/>
    <xsd:import namespace="ce54d6df-c33c-4d29-8f29-5346552b9759"/>
    <xsd:element name="properties">
      <xsd:complexType>
        <xsd:sequence>
          <xsd:element name="documentManagement">
            <xsd:complexType>
              <xsd:all>
                <xsd:element ref="ns2:TaxKeywordTaxHTField" minOccurs="0"/>
                <xsd:element ref="ns3:TaxCatchAll" minOccurs="0"/>
                <xsd:element ref="ns4:SharedWithUsers" minOccurs="0"/>
                <xsd:element ref="ns4:SharedWithDetails"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2f183-3bbc-4dc3-bb29-215d1c9aaaea"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1e5afa5-c6b3-41e7-8b98-c4b99aa959c3}" ma:internalName="TaxCatchAll" ma:showField="CatchAllData" ma:web="59a2f183-3bbc-4dc3-bb29-215d1c9aaa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54d6df-c33c-4d29-8f29-5346552b975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6AD96E-4FCB-4146-AA03-01A035CF8E52}">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cb32bb7e-e0f8-47a5-9201-a2d805121534"/>
    <ds:schemaRef ds:uri="http://www.w3.org/XML/1998/namespace"/>
    <ds:schemaRef ds:uri="http://schemas.openxmlformats.org/package/2006/metadata/core-properties"/>
    <ds:schemaRef ds:uri="http://purl.org/dc/elements/1.1/"/>
    <ds:schemaRef ds:uri="ce54d6df-c33c-4d29-8f29-5346552b9759"/>
    <ds:schemaRef ds:uri="59a2f183-3bbc-4dc3-bb29-215d1c9aaaea"/>
    <ds:schemaRef ds:uri="http://purl.org/dc/dcmitype/"/>
  </ds:schemaRefs>
</ds:datastoreItem>
</file>

<file path=customXml/itemProps2.xml><?xml version="1.0" encoding="utf-8"?>
<ds:datastoreItem xmlns:ds="http://schemas.openxmlformats.org/officeDocument/2006/customXml" ds:itemID="{B503DE44-045B-46E5-BF19-1C15C5AD2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2f183-3bbc-4dc3-bb29-215d1c9aaaea"/>
    <ds:schemaRef ds:uri="cb32bb7e-e0f8-47a5-9201-a2d805121534"/>
    <ds:schemaRef ds:uri="ce54d6df-c33c-4d29-8f29-5346552b9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D04A67-51AA-4AF3-8629-7CD96348FB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Table by Diff 2011 (2)</vt:lpstr>
      <vt:lpstr>Read Me</vt:lpstr>
      <vt:lpstr>National Single-Year TPR</vt:lpstr>
      <vt:lpstr>State TPR, 2-year avg</vt:lpstr>
      <vt:lpstr>State Poverty Trends</vt:lpstr>
      <vt:lpstr>Poverty (2 yr)</vt:lpstr>
      <vt:lpstr>Deep Poverty (2 yr)</vt:lpstr>
      <vt:lpstr>TANF Cases (2 yr)</vt:lpstr>
      <vt:lpstr>Chart2</vt:lpstr>
    </vt:vector>
  </TitlesOfParts>
  <Manager/>
  <Company>Center On Budget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
  <dc:description/>
  <cp:lastModifiedBy>Ife Floyd</cp:lastModifiedBy>
  <cp:revision/>
  <dcterms:created xsi:type="dcterms:W3CDTF">2011-10-03T19:38:19Z</dcterms:created>
  <dcterms:modified xsi:type="dcterms:W3CDTF">2017-03-30T16:02:11Z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0x0101008643428425AEAA418A96145F33C472E3</vt:lpwstr>
  </property>
  <property fmtid="{D5CDD505-2E9C-101B-9397-08002B2CF9AE}" pid="3" name="TaxKeyword">
    <vt:lpwstr/>
  </property>
</Properties>
</file>